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3040" windowHeight="8880" tabRatio="842" activeTab="0"/>
  </bookViews>
  <sheets>
    <sheet name="最初にお読みください！" sheetId="1" r:id="rId1"/>
    <sheet name="初期設定" sheetId="2" r:id="rId2"/>
    <sheet name="男子選手" sheetId="3" r:id="rId3"/>
    <sheet name="記録入力" sheetId="4" r:id="rId4"/>
    <sheet name="男子申込" sheetId="5" r:id="rId5"/>
    <sheet name="CSVﾃﾞｰﾀ" sheetId="6" r:id="rId6"/>
    <sheet name="CSVﾘﾚｰ" sheetId="7" r:id="rId7"/>
    <sheet name="データ作成" sheetId="8" r:id="rId8"/>
    <sheet name="データ作成貼付１" sheetId="9" r:id="rId9"/>
    <sheet name="データ作成貼付２" sheetId="10" r:id="rId10"/>
    <sheet name="データ完成" sheetId="11" r:id="rId11"/>
    <sheet name="学校番号" sheetId="12" r:id="rId12"/>
  </sheets>
  <definedNames>
    <definedName name="_xlnm.Print_Area" localSheetId="10">'データ完成'!$A$3:$Q$52</definedName>
    <definedName name="_xlnm.Print_Area" localSheetId="4">'男子申込'!$B$1:$S$55</definedName>
    <definedName name="_xlnm.Print_Titles" localSheetId="10">'データ完成'!$2:$2</definedName>
  </definedNames>
  <calcPr fullCalcOnLoad="1"/>
</workbook>
</file>

<file path=xl/comments3.xml><?xml version="1.0" encoding="utf-8"?>
<comments xmlns="http://schemas.openxmlformats.org/spreadsheetml/2006/main">
  <authors>
    <author>kazufujita</author>
  </authors>
  <commentList>
    <comment ref="C2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2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</commentList>
</comments>
</file>

<file path=xl/comments8.xml><?xml version="1.0" encoding="utf-8"?>
<comments xmlns="http://schemas.openxmlformats.org/spreadsheetml/2006/main">
  <authors>
    <author>Microsoft Office ﾕｰｻﾞｰ</author>
  </authors>
  <commentList>
    <comment ref="H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comments9.xml><?xml version="1.0" encoding="utf-8"?>
<comments xmlns="http://schemas.openxmlformats.org/spreadsheetml/2006/main">
  <authors>
    <author>Microsoft Office ﾕｰｻﾞｰ</author>
  </authors>
  <commentList>
    <comment ref="I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sharedStrings.xml><?xml version="1.0" encoding="utf-8"?>
<sst xmlns="http://schemas.openxmlformats.org/spreadsheetml/2006/main" count="2620" uniqueCount="755">
  <si>
    <t>00601</t>
  </si>
  <si>
    <t>00801</t>
  </si>
  <si>
    <t>01101</t>
  </si>
  <si>
    <t>03701</t>
  </si>
  <si>
    <t>05301</t>
  </si>
  <si>
    <t>06101</t>
  </si>
  <si>
    <t>07101</t>
  </si>
  <si>
    <t>07201</t>
  </si>
  <si>
    <t>07301</t>
  </si>
  <si>
    <t>07401</t>
  </si>
  <si>
    <t>08201</t>
  </si>
  <si>
    <t>08701</t>
  </si>
  <si>
    <t>09201</t>
  </si>
  <si>
    <t>00202</t>
  </si>
  <si>
    <t>00502</t>
  </si>
  <si>
    <t>00602</t>
  </si>
  <si>
    <t>00802</t>
  </si>
  <si>
    <t>01102</t>
  </si>
  <si>
    <t>03702</t>
  </si>
  <si>
    <t>05302</t>
  </si>
  <si>
    <t>06102</t>
  </si>
  <si>
    <t>07102</t>
  </si>
  <si>
    <t>07202</t>
  </si>
  <si>
    <t>07302</t>
  </si>
  <si>
    <t>07402</t>
  </si>
  <si>
    <t>08202</t>
  </si>
  <si>
    <t>08702</t>
  </si>
  <si>
    <t>09202</t>
  </si>
  <si>
    <t>男     子     １     年</t>
  </si>
  <si>
    <t>男     子     ２     年</t>
  </si>
  <si>
    <t>00201</t>
  </si>
  <si>
    <t>00202</t>
  </si>
  <si>
    <t>00302</t>
  </si>
  <si>
    <t>00502</t>
  </si>
  <si>
    <t>00602</t>
  </si>
  <si>
    <t>00802</t>
  </si>
  <si>
    <t>00802</t>
  </si>
  <si>
    <t>01102</t>
  </si>
  <si>
    <t>01102</t>
  </si>
  <si>
    <t>03702</t>
  </si>
  <si>
    <t>03702</t>
  </si>
  <si>
    <t>05302</t>
  </si>
  <si>
    <t>05302</t>
  </si>
  <si>
    <t>06102</t>
  </si>
  <si>
    <t>06102</t>
  </si>
  <si>
    <t>07102</t>
  </si>
  <si>
    <t>07102</t>
  </si>
  <si>
    <t>07202</t>
  </si>
  <si>
    <t>07202</t>
  </si>
  <si>
    <t>07302</t>
  </si>
  <si>
    <t>07402</t>
  </si>
  <si>
    <t>08202</t>
  </si>
  <si>
    <t>08702</t>
  </si>
  <si>
    <t>08702</t>
  </si>
  <si>
    <t>09202</t>
  </si>
  <si>
    <t>09202</t>
  </si>
  <si>
    <t>1年100m</t>
  </si>
  <si>
    <t>1年100m</t>
  </si>
  <si>
    <t>1年200m</t>
  </si>
  <si>
    <t>1年200m</t>
  </si>
  <si>
    <t>1年400m</t>
  </si>
  <si>
    <t>1年400m</t>
  </si>
  <si>
    <t>1年800m</t>
  </si>
  <si>
    <t>1年800m</t>
  </si>
  <si>
    <t>1年1500m</t>
  </si>
  <si>
    <t>1年1500m</t>
  </si>
  <si>
    <t>1年5000m</t>
  </si>
  <si>
    <t>1年5000m</t>
  </si>
  <si>
    <t>1年400mH</t>
  </si>
  <si>
    <t>1年400mH</t>
  </si>
  <si>
    <t>1年3000SC</t>
  </si>
  <si>
    <t>1年3000SC</t>
  </si>
  <si>
    <t>1年5000mW</t>
  </si>
  <si>
    <t>県高校ユース神戸地区予選会申込の入力の手順</t>
  </si>
  <si>
    <t>申し込みの用紙(Ａ４)は男女とも白色で可！</t>
  </si>
  <si>
    <t>年齢</t>
  </si>
  <si>
    <t>男子申込のシートを開き，印刷作業を行う！</t>
  </si>
  <si>
    <t>1年5000mW</t>
  </si>
  <si>
    <t>1年走高跳</t>
  </si>
  <si>
    <t>1年走高跳</t>
  </si>
  <si>
    <t>1年棒高跳</t>
  </si>
  <si>
    <t>1年棒高跳</t>
  </si>
  <si>
    <t>1年走幅跳</t>
  </si>
  <si>
    <t>1年走幅跳</t>
  </si>
  <si>
    <t>1年三段跳</t>
  </si>
  <si>
    <t>1年三段跳</t>
  </si>
  <si>
    <t>1年砲丸投</t>
  </si>
  <si>
    <t>1年砲丸投</t>
  </si>
  <si>
    <t>1年円盤投</t>
  </si>
  <si>
    <t>1年円盤投</t>
  </si>
  <si>
    <t>1年ﾊﾝﾏ-投</t>
  </si>
  <si>
    <t>1年ﾊﾝﾏ-投</t>
  </si>
  <si>
    <t>1年やり投</t>
  </si>
  <si>
    <t>1年やり投</t>
  </si>
  <si>
    <t>2年100m</t>
  </si>
  <si>
    <t>2年100m</t>
  </si>
  <si>
    <t>2年200m</t>
  </si>
  <si>
    <t>2年200m</t>
  </si>
  <si>
    <t>2年400m</t>
  </si>
  <si>
    <t>2年400m</t>
  </si>
  <si>
    <t>2年800m</t>
  </si>
  <si>
    <t>2年800m</t>
  </si>
  <si>
    <t>2年1500m</t>
  </si>
  <si>
    <t>2年1500m</t>
  </si>
  <si>
    <t>2年5000m</t>
  </si>
  <si>
    <t>2年5000m</t>
  </si>
  <si>
    <t>2年400mH</t>
  </si>
  <si>
    <t>2年400mH</t>
  </si>
  <si>
    <t>2年3000SC</t>
  </si>
  <si>
    <t>2年3000SC</t>
  </si>
  <si>
    <t>2年5000mW</t>
  </si>
  <si>
    <t>2年5000mW</t>
  </si>
  <si>
    <t>2年走高跳</t>
  </si>
  <si>
    <t>2年走高跳</t>
  </si>
  <si>
    <t>2年棒高跳</t>
  </si>
  <si>
    <t>2年棒高跳</t>
  </si>
  <si>
    <t>2年走幅跳</t>
  </si>
  <si>
    <t>2年走幅跳</t>
  </si>
  <si>
    <t>2年三段跳</t>
  </si>
  <si>
    <t>2年三段跳</t>
  </si>
  <si>
    <t>2年砲丸投</t>
  </si>
  <si>
    <t>2年砲丸投</t>
  </si>
  <si>
    <t>2年円盤投</t>
  </si>
  <si>
    <t>2年円盤投</t>
  </si>
  <si>
    <t>2年ﾊﾝﾏ-投</t>
  </si>
  <si>
    <t>2年ﾊﾝﾏ-投</t>
  </si>
  <si>
    <t>2年やり投</t>
  </si>
  <si>
    <t>2年やり投</t>
  </si>
  <si>
    <t>2年走高跳</t>
  </si>
  <si>
    <t>2年棒高跳</t>
  </si>
  <si>
    <t>2年走幅跳</t>
  </si>
  <si>
    <t>2年三段跳</t>
  </si>
  <si>
    <t>2年砲丸投</t>
  </si>
  <si>
    <t>2年円盤投</t>
  </si>
  <si>
    <t>2年ﾊﾝﾏ-投</t>
  </si>
  <si>
    <t>2年やり投</t>
  </si>
  <si>
    <t>sort</t>
  </si>
  <si>
    <t>1年走高跳</t>
  </si>
  <si>
    <t>1年棒高跳</t>
  </si>
  <si>
    <t>1年走幅跳</t>
  </si>
  <si>
    <t>1年三段跳</t>
  </si>
  <si>
    <t>1年砲丸投</t>
  </si>
  <si>
    <t>1年円盤投</t>
  </si>
  <si>
    <t>1年ﾊﾝﾏ-投</t>
  </si>
  <si>
    <t>1年やり投</t>
  </si>
  <si>
    <t>ナンバー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</si>
  <si>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</si>
  <si>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</si>
  <si>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</si>
  <si>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</si>
  <si>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</si>
  <si>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</si>
  <si>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</si>
  <si>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</si>
  <si>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</si>
  <si>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</si>
  <si>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SC</t>
  </si>
  <si>
    <t>SC2</t>
  </si>
  <si>
    <t>DB2</t>
  </si>
  <si>
    <t>TM</t>
  </si>
  <si>
    <t>S4</t>
  </si>
  <si>
    <t>S5</t>
  </si>
  <si>
    <t>S6</t>
  </si>
  <si>
    <t>No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</si>
  <si>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</si>
  <si>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</si>
  <si>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</si>
  <si>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</si>
  <si>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</si>
  <si>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</si>
  <si>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</si>
  <si>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</si>
  <si>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</si>
  <si>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</si>
  <si>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R400</t>
  </si>
  <si>
    <t>R1600</t>
  </si>
  <si>
    <t>ﾌﾘｶﾞﾅ</t>
  </si>
  <si>
    <t>N1</t>
  </si>
  <si>
    <t>N2</t>
  </si>
  <si>
    <t>SX</t>
  </si>
  <si>
    <t>KC</t>
  </si>
  <si>
    <t>MC</t>
  </si>
  <si>
    <t>ZK</t>
  </si>
  <si>
    <t>S1</t>
  </si>
  <si>
    <t>DB</t>
  </si>
  <si>
    <t>MC</t>
  </si>
  <si>
    <t>3000mSC</t>
  </si>
  <si>
    <t>3000mSC</t>
  </si>
  <si>
    <t>東    灘</t>
  </si>
  <si>
    <t>ﾋｶﾞｼﾅﾀﾞ</t>
  </si>
  <si>
    <t>甲 南 女</t>
  </si>
  <si>
    <t>ｺｳﾅﾝｼﾞｮ</t>
  </si>
  <si>
    <t>　 灘</t>
  </si>
  <si>
    <t>ﾅﾀﾞ</t>
  </si>
  <si>
    <t>六甲アイ</t>
  </si>
  <si>
    <t>ﾛｯｺｳｱｲ</t>
  </si>
  <si>
    <t>神戸科技</t>
  </si>
  <si>
    <t>ｺｳﾍﾞｶｷﾞ</t>
  </si>
  <si>
    <t>御    影</t>
  </si>
  <si>
    <t>ﾐｶｹﾞ</t>
  </si>
  <si>
    <t>六    甲</t>
  </si>
  <si>
    <t>ﾛｯｺｳ</t>
  </si>
  <si>
    <t>神    戸</t>
  </si>
  <si>
    <t>ｺｳﾍﾞ</t>
  </si>
  <si>
    <t>海    星</t>
  </si>
  <si>
    <t>ｶｲｾｲ</t>
  </si>
  <si>
    <t>松    蔭</t>
  </si>
  <si>
    <t>ｼｮｳｲﾝ</t>
  </si>
  <si>
    <t>葺    合</t>
  </si>
  <si>
    <t>ﾌｷｱｲ</t>
  </si>
  <si>
    <t>神戸龍谷</t>
  </si>
  <si>
    <t>ｺｳﾍﾞﾘｭｳｺｸ</t>
  </si>
  <si>
    <t>神戸第一</t>
  </si>
  <si>
    <t>ｺﾍﾞﾀﾞｲｲﾁ</t>
  </si>
  <si>
    <t>神港学園</t>
  </si>
  <si>
    <t>ｼﾝｺｳｶﾞｸｴﾝ</t>
  </si>
  <si>
    <t>親    和</t>
  </si>
  <si>
    <t>ｼﾝﾜ</t>
  </si>
  <si>
    <t>神 戸 北</t>
  </si>
  <si>
    <t>ｺｳﾍﾞｷﾀ</t>
  </si>
  <si>
    <t>神戸弘陵</t>
  </si>
  <si>
    <t>ｺｳﾍﾞｺｳﾘｮｳ</t>
  </si>
  <si>
    <t>神戸甲北</t>
  </si>
  <si>
    <t>ｺｳﾍﾞｺｳﾎｸ</t>
  </si>
  <si>
    <t>兵 庫 商</t>
  </si>
  <si>
    <t>ﾋｮｳｺﾞｼｮｳ</t>
  </si>
  <si>
    <t>兵 庫 工</t>
  </si>
  <si>
    <t>ﾋｮｳｺﾞｺｳ</t>
  </si>
  <si>
    <t>夢 野 台</t>
  </si>
  <si>
    <t>ﾕﾒﾉﾀﾞｲ</t>
  </si>
  <si>
    <t>兵    庫</t>
  </si>
  <si>
    <t>ﾋｮｳｺﾞ</t>
  </si>
  <si>
    <t>村 野 工</t>
  </si>
  <si>
    <t>ﾑﾗﾉｺｳ</t>
  </si>
  <si>
    <t>長    田</t>
  </si>
  <si>
    <t>ﾅｶﾞﾀ</t>
  </si>
  <si>
    <t>常    盤</t>
  </si>
  <si>
    <t>ﾄｷﾜ</t>
  </si>
  <si>
    <t>神戸星城</t>
  </si>
  <si>
    <t>ｺｳﾍﾞｾｲｼﾞｮｳ</t>
  </si>
  <si>
    <t>野    田</t>
  </si>
  <si>
    <t>ﾉﾀﾞ</t>
  </si>
  <si>
    <t>育    英</t>
  </si>
  <si>
    <t>ｲｸｴｲ</t>
  </si>
  <si>
    <t>滝    川</t>
  </si>
  <si>
    <t>ﾀｷｶﾞﾜ</t>
  </si>
  <si>
    <t>須磨学園</t>
  </si>
  <si>
    <t>ｽﾏｶﾞｸｴﾝ</t>
  </si>
  <si>
    <t>須磨ノ浦</t>
  </si>
  <si>
    <t>ｽﾏﾉｳﾗ</t>
  </si>
  <si>
    <t>須 磨 東</t>
  </si>
  <si>
    <t>ｽﾏﾋｶﾞｼ</t>
  </si>
  <si>
    <t>啓    明</t>
  </si>
  <si>
    <t>ｹｲﾒｲ</t>
  </si>
  <si>
    <t>須磨友が丘</t>
  </si>
  <si>
    <t>ｽﾏﾄﾓｶﾞｵｶ</t>
  </si>
  <si>
    <t>北 須 磨</t>
  </si>
  <si>
    <t>ｷﾀｽﾏ</t>
  </si>
  <si>
    <t>県    盲</t>
  </si>
  <si>
    <t>ｹﾝﾓｳ</t>
  </si>
  <si>
    <t>神戸国際附</t>
  </si>
  <si>
    <t>ｺｳﾍﾞｺｸｻｲﾌ</t>
  </si>
  <si>
    <t>舞    子</t>
  </si>
  <si>
    <t>ﾏｲｺ</t>
  </si>
  <si>
    <t>星    陵</t>
  </si>
  <si>
    <t>ｾｲﾘｮｳ</t>
  </si>
  <si>
    <t>愛    徳</t>
  </si>
  <si>
    <t>ｱｲﾄｸ</t>
  </si>
  <si>
    <t>神戸高専</t>
  </si>
  <si>
    <t>ｺｳﾍﾞｺｳｾﾝ</t>
  </si>
  <si>
    <t>伊 川 谷</t>
  </si>
  <si>
    <t>ｲｶﾜﾀﾞﾆ</t>
  </si>
  <si>
    <t>伊川谷北</t>
  </si>
  <si>
    <t>ｲｶﾜﾀﾞﾆｷﾀ</t>
  </si>
  <si>
    <t>神戸高塚</t>
  </si>
  <si>
    <t>ｺｳﾍﾞﾀｶﾂｶ</t>
  </si>
  <si>
    <t>滝川第二</t>
  </si>
  <si>
    <t>ﾀｷｶﾞﾜﾀﾞｲﾆ</t>
  </si>
  <si>
    <t>神 戸 西</t>
  </si>
  <si>
    <t>ｺｳﾍﾞﾆｼ</t>
  </si>
  <si>
    <t>神戸朝鮮</t>
  </si>
  <si>
    <t>ｺｳﾍﾞﾁｮｳｾﾝ</t>
  </si>
  <si>
    <t>神戸市東灘区深江浜町５０</t>
  </si>
  <si>
    <t>神戸市東灘区森北町５－６－１</t>
  </si>
  <si>
    <t>神戸市東灘区魚崎北町８－５－１</t>
  </si>
  <si>
    <t>神戸市東灘区向洋町中４－４</t>
  </si>
  <si>
    <t>神戸市中央区脇浜町１－４－７０</t>
  </si>
  <si>
    <t>神戸市東灘区御影石町４－１－１</t>
  </si>
  <si>
    <t>神戸市灘区篠原伯母野山町2-4-1</t>
  </si>
  <si>
    <t>神戸市灘区城の下通１－５－１</t>
  </si>
  <si>
    <t>神戸市灘区青谷町２－７－１</t>
  </si>
  <si>
    <t>神戸市灘区青谷町３－４－４７</t>
  </si>
  <si>
    <t>神戸市中央区野崎通１－１－１</t>
  </si>
  <si>
    <t>神戸市中央区中島通５－３－１</t>
  </si>
  <si>
    <t>神戸市中央区葺合町寺ケ谷１</t>
  </si>
  <si>
    <t>神戸市中央区山本通4-19-20</t>
  </si>
  <si>
    <t>神戸市中央区諏訪山町６－１</t>
  </si>
  <si>
    <t>神戸市灘区土山町６－１</t>
  </si>
  <si>
    <t>神戸市北区唐櫃台２－４１－１</t>
  </si>
  <si>
    <t>神戸市北区山田町小部妙賀山10</t>
  </si>
  <si>
    <t>神戸市北区大脇台９－１</t>
  </si>
  <si>
    <t>神戸市北区山田町下谷上字中一里山9-107</t>
  </si>
  <si>
    <t>神戸市兵庫区和田宮通２－１－６３</t>
  </si>
  <si>
    <t>神戸市長田区房王寺町２－１－１</t>
  </si>
  <si>
    <t>神戸市長田区寺池町１－４－１</t>
  </si>
  <si>
    <t>神戸市長田区五番町８－５</t>
  </si>
  <si>
    <t>神戸市長田区池田谷町２－５</t>
  </si>
  <si>
    <t>神戸市長田区池田上町９２</t>
  </si>
  <si>
    <t>神戸市須磨区緑が丘１－１２－１</t>
  </si>
  <si>
    <t>神戸市長田区海運町６－１－７</t>
  </si>
  <si>
    <t>神戸市長田区長尾町２－１－１５</t>
  </si>
  <si>
    <t>神戸市須磨区宝田町２－１－１</t>
  </si>
  <si>
    <t>神戸市須磨区板宿町３-１５-１４</t>
  </si>
  <si>
    <t>神戸市須磨区行幸町２－７－３</t>
  </si>
  <si>
    <t>神戸市須磨区東落合１－１－１</t>
  </si>
  <si>
    <t>神戸市須磨区横尾９－５－１</t>
  </si>
  <si>
    <t>神戸市須磨区友が丘１－１－５</t>
  </si>
  <si>
    <t>神戸市須磨区友が丘９－２３</t>
  </si>
  <si>
    <t>神戸市垂水区城が山４－２－１</t>
  </si>
  <si>
    <t>神戸市垂水区福田１－３－１</t>
  </si>
  <si>
    <t>神戸市垂水区学が丘５－１－１</t>
  </si>
  <si>
    <t>神戸市垂水区学が丘３－２</t>
  </si>
  <si>
    <t>神戸市垂水区星陵台４－３－２</t>
  </si>
  <si>
    <t>神戸市垂水区星陵台４－３－１</t>
  </si>
  <si>
    <t>神戸市垂水区歌敷山３－６－４９</t>
  </si>
  <si>
    <t>神戸市西区学園東町８－３</t>
  </si>
  <si>
    <t>神戸市西区伊川谷町長坂910-5</t>
  </si>
  <si>
    <t>神戸市西区学園西町６－１</t>
  </si>
  <si>
    <t>神戸市西区美賀多台９－１</t>
  </si>
  <si>
    <t>神戸市西区春日台６－２３</t>
  </si>
  <si>
    <t>神戸市垂水区上高丸１－５－１</t>
  </si>
  <si>
    <t>〒 658-0023</t>
  </si>
  <si>
    <t>〒 658-0001</t>
  </si>
  <si>
    <t>〒 658-0082</t>
  </si>
  <si>
    <t>〒 658-0032</t>
  </si>
  <si>
    <t>〒 651-0072</t>
  </si>
  <si>
    <t>〒 658-0045</t>
  </si>
  <si>
    <t>〒 657-0015</t>
  </si>
  <si>
    <t>〒 657-0804</t>
  </si>
  <si>
    <t>〒 657-0805</t>
  </si>
  <si>
    <t>〒 651-0054</t>
  </si>
  <si>
    <t>〒 651-0052</t>
  </si>
  <si>
    <t>〒 651-0058</t>
  </si>
  <si>
    <t>〒 650-0003</t>
  </si>
  <si>
    <t>〒 650-0006</t>
  </si>
  <si>
    <t>〒 657-0022</t>
  </si>
  <si>
    <t>〒 651-1332</t>
  </si>
  <si>
    <t>〒 651-1101</t>
  </si>
  <si>
    <t>〒 651-1144</t>
  </si>
  <si>
    <t>〒 651-1102</t>
  </si>
  <si>
    <t>〒 652-0043</t>
  </si>
  <si>
    <t>〒 652-0863</t>
  </si>
  <si>
    <t>〒 653-0801</t>
  </si>
  <si>
    <t>〒 653-0804</t>
  </si>
  <si>
    <t>〒 653-0003</t>
  </si>
  <si>
    <t>〒 653-0821</t>
  </si>
  <si>
    <t>〒 653-0824</t>
  </si>
  <si>
    <t>〒 654-0113</t>
  </si>
  <si>
    <t>〒 653-0052</t>
  </si>
  <si>
    <t>〒 653-0855</t>
  </si>
  <si>
    <t>〒 654-0007</t>
  </si>
  <si>
    <t>〒 654-0009</t>
  </si>
  <si>
    <t>〒 654-0052</t>
  </si>
  <si>
    <t>〒 654-0152</t>
  </si>
  <si>
    <t>〒 654-0131</t>
  </si>
  <si>
    <t>〒 654-0142</t>
  </si>
  <si>
    <t>〒 655-0884</t>
  </si>
  <si>
    <t>〒 655-0013</t>
  </si>
  <si>
    <t>〒 655-0004</t>
  </si>
  <si>
    <t>〒 655-0038</t>
  </si>
  <si>
    <t>〒 655-0037</t>
  </si>
  <si>
    <t>〒 651-2194</t>
  </si>
  <si>
    <t>〒 651-2104</t>
  </si>
  <si>
    <t>〒 651-2103</t>
  </si>
  <si>
    <t>〒 651-2277</t>
  </si>
  <si>
    <t>〒 651-2276</t>
  </si>
  <si>
    <t>〒 655-0017</t>
  </si>
  <si>
    <t>TEL 078-452-9600</t>
  </si>
  <si>
    <t>TEL 078-411-2531</t>
  </si>
  <si>
    <t>TEL 078-411-7234</t>
  </si>
  <si>
    <t>TEL 078-858-4000</t>
  </si>
  <si>
    <t>TEL 078-272-9900</t>
  </si>
  <si>
    <t>TEL 078-841-1501</t>
  </si>
  <si>
    <t>TEL 078-871-4161</t>
  </si>
  <si>
    <t>TEL 078-861-0434</t>
  </si>
  <si>
    <t>TEL 078-801-5601</t>
  </si>
  <si>
    <t>TEL 078-861-1105</t>
  </si>
  <si>
    <t>TEL 078-291-0771</t>
  </si>
  <si>
    <t>TEL 078-241-0076</t>
  </si>
  <si>
    <t>TEL 078-242-4811</t>
  </si>
  <si>
    <t>TEL 078-241-3135</t>
  </si>
  <si>
    <t>TEL 078-341-2133</t>
  </si>
  <si>
    <t>TEL 078-854-3800</t>
  </si>
  <si>
    <t>TEL 078-981-0131</t>
  </si>
  <si>
    <t>TEL 078-593-3535</t>
  </si>
  <si>
    <t>TEL 078-593-7291</t>
  </si>
  <si>
    <t>TEL 078-591-1331</t>
  </si>
  <si>
    <t>TEL 078-671-1431</t>
  </si>
  <si>
    <t>TEL 078-579-2000</t>
  </si>
  <si>
    <t>TEL 078-691-1546</t>
  </si>
  <si>
    <t>TEL 078-691-1135</t>
  </si>
  <si>
    <t>TEL 078-575-0230</t>
  </si>
  <si>
    <t>TEL 078-621-4101</t>
  </si>
  <si>
    <t>TEL 078-691-0561</t>
  </si>
  <si>
    <t>TEL 078-741-1860</t>
  </si>
  <si>
    <t>TEL 078-731-8015</t>
  </si>
  <si>
    <t>TEL 078-732-1625</t>
  </si>
  <si>
    <t>TEL 078-732-1968</t>
  </si>
  <si>
    <t>TEL 078-735-7111</t>
  </si>
  <si>
    <t>TEL 078-793-1616</t>
  </si>
  <si>
    <t>TEL 078-741-1501</t>
  </si>
  <si>
    <t>TEL 078-791-7881</t>
  </si>
  <si>
    <t>TEL 078-792-7661</t>
  </si>
  <si>
    <t>TEL 078-751-3291</t>
  </si>
  <si>
    <t>TEL 078-709-9301</t>
  </si>
  <si>
    <t>TEL 078-707-1001</t>
  </si>
  <si>
    <t>TEL 078-783-5151</t>
  </si>
  <si>
    <t>TEL 078-707-6565</t>
  </si>
  <si>
    <t>TEL 078-707-6464</t>
  </si>
  <si>
    <t>TEL 078-708-5353</t>
  </si>
  <si>
    <t>TEL 078-795-3311</t>
  </si>
  <si>
    <t>TEL 078-974-5630</t>
  </si>
  <si>
    <t>TEL 078-792-6902</t>
  </si>
  <si>
    <t>TEL 078-992-7000</t>
  </si>
  <si>
    <t>TEL 078-961-2381</t>
  </si>
  <si>
    <t>TEL 078-709-0255</t>
  </si>
  <si>
    <t>兵庫県立東灘高等学校</t>
  </si>
  <si>
    <t>神戸市立六甲アイランド高等学校</t>
  </si>
  <si>
    <t>神戸市立神戸科学技術高等学校</t>
  </si>
  <si>
    <t>兵庫県立御影高等学校</t>
  </si>
  <si>
    <t>兵庫県立神戸高等学校</t>
  </si>
  <si>
    <t>神戸市立葺合高等学校</t>
  </si>
  <si>
    <t>兵庫県立神戸北高等学校</t>
  </si>
  <si>
    <t>兵庫県立神戸甲北高等学校</t>
  </si>
  <si>
    <t>兵庫県立兵庫工業高等学校</t>
  </si>
  <si>
    <t>兵庫県立夢野台高等学校</t>
  </si>
  <si>
    <t>兵庫県立兵庫高等学校</t>
  </si>
  <si>
    <t>兵庫県立長田高等学校</t>
  </si>
  <si>
    <t>兵庫県立須磨東高等学校</t>
  </si>
  <si>
    <t>兵庫県立須磨友が丘高等学校</t>
  </si>
  <si>
    <t>兵庫県立北須磨高等学校</t>
  </si>
  <si>
    <t>兵庫県立舞子高等学校</t>
  </si>
  <si>
    <t>兵庫県立星陵高等学校</t>
  </si>
  <si>
    <t>兵庫県立神戸商業高等学校</t>
  </si>
  <si>
    <t>兵庫県立伊川谷高等学校</t>
  </si>
  <si>
    <t>兵庫県立伊川谷北高等学校</t>
  </si>
  <si>
    <t>兵庫県立神戸高塚高等学校</t>
  </si>
  <si>
    <t>記録入力のシートを開き，Ｅ列～Ｈ列(白抜き)に，Noと記録を入力する！</t>
  </si>
  <si>
    <t>マクロのマークをクリックし、マクロを実行する！(注：訂正があればそのつどマクロを実行すること)</t>
  </si>
  <si>
    <t>注意：１</t>
  </si>
  <si>
    <t>記録入力は必ず半角英数字で入力すること！</t>
  </si>
  <si>
    <t>注意：２</t>
  </si>
  <si>
    <t>自動で入力される</t>
  </si>
  <si>
    <t>学校番号を入力</t>
  </si>
  <si>
    <t>658-0082</t>
  </si>
  <si>
    <t>658-0032</t>
  </si>
  <si>
    <t>651-0072</t>
  </si>
  <si>
    <t>658-0045</t>
  </si>
  <si>
    <t>657-0015</t>
  </si>
  <si>
    <t>657-0804</t>
  </si>
  <si>
    <t>657-0805</t>
  </si>
  <si>
    <t>651-0054</t>
  </si>
  <si>
    <t>651-0052</t>
  </si>
  <si>
    <t>651-0058</t>
  </si>
  <si>
    <t>650-0003</t>
  </si>
  <si>
    <t>650-0006</t>
  </si>
  <si>
    <t>657-0022</t>
  </si>
  <si>
    <t>651-1101</t>
  </si>
  <si>
    <t>651-1144</t>
  </si>
  <si>
    <t>651-1102</t>
  </si>
  <si>
    <t>652-0043</t>
  </si>
  <si>
    <t>652-0863</t>
  </si>
  <si>
    <t>653-0801</t>
  </si>
  <si>
    <t>653-0804</t>
  </si>
  <si>
    <t>653-0003</t>
  </si>
  <si>
    <t>653-0821</t>
  </si>
  <si>
    <t>654-0113</t>
  </si>
  <si>
    <t>653-0855</t>
  </si>
  <si>
    <t>654-0007</t>
  </si>
  <si>
    <t>654-0009</t>
  </si>
  <si>
    <t>654-0052</t>
  </si>
  <si>
    <t>654-0152</t>
  </si>
  <si>
    <t>654-0131</t>
  </si>
  <si>
    <t>654-0142</t>
  </si>
  <si>
    <t>655-0004</t>
  </si>
  <si>
    <t>655-0038</t>
  </si>
  <si>
    <t>651-2194</t>
  </si>
  <si>
    <t>651-2104</t>
  </si>
  <si>
    <t>651-2103</t>
  </si>
  <si>
    <t>651-2277</t>
  </si>
  <si>
    <t>651-2276</t>
  </si>
  <si>
    <t>655-0017</t>
  </si>
  <si>
    <t>658-0001</t>
  </si>
  <si>
    <t>651-1332</t>
  </si>
  <si>
    <t>653-0824</t>
  </si>
  <si>
    <t>653-0052</t>
  </si>
  <si>
    <t>655-0884</t>
  </si>
  <si>
    <t>655-0013</t>
  </si>
  <si>
    <t>655-0037</t>
  </si>
  <si>
    <t>１　　年</t>
  </si>
  <si>
    <t>２　　年</t>
  </si>
  <si>
    <t>男　　子　　１　　年</t>
  </si>
  <si>
    <t>男　　子　　２　　年</t>
  </si>
  <si>
    <t>氏名</t>
  </si>
  <si>
    <t>種目</t>
  </si>
  <si>
    <t>学校名</t>
  </si>
  <si>
    <t>記録</t>
  </si>
  <si>
    <t>分</t>
  </si>
  <si>
    <t>秒</t>
  </si>
  <si>
    <t>種目コード</t>
  </si>
  <si>
    <t>初期設定シート</t>
  </si>
  <si>
    <t>学校番号</t>
  </si>
  <si>
    <t>学校名</t>
  </si>
  <si>
    <t>種目
コード</t>
  </si>
  <si>
    <t>01T</t>
  </si>
  <si>
    <t>02F</t>
  </si>
  <si>
    <t>TFC</t>
  </si>
  <si>
    <t>高体連ｺｰﾄﾞ</t>
  </si>
  <si>
    <t>備考</t>
  </si>
  <si>
    <t>入力用</t>
  </si>
  <si>
    <t>T-F-C</t>
  </si>
  <si>
    <t>sort</t>
  </si>
  <si>
    <t>種目数</t>
  </si>
  <si>
    <t>種目１</t>
  </si>
  <si>
    <t>種目２</t>
  </si>
  <si>
    <t>種目３</t>
  </si>
  <si>
    <t>学校番号</t>
  </si>
  <si>
    <t>学　校　名</t>
  </si>
  <si>
    <t>学校所在地</t>
  </si>
  <si>
    <t>印</t>
  </si>
  <si>
    <t>性</t>
  </si>
  <si>
    <t>申 込 種 目</t>
  </si>
  <si>
    <t>申込人数</t>
  </si>
  <si>
    <t>ﾅﾝﾊﾞ-</t>
  </si>
  <si>
    <t>学校長氏名</t>
  </si>
  <si>
    <t>記　録</t>
  </si>
  <si>
    <t>女　　子</t>
  </si>
  <si>
    <t>審判資格</t>
  </si>
  <si>
    <t>郵便番号</t>
  </si>
  <si>
    <t>電話番号</t>
  </si>
  <si>
    <t>住所</t>
  </si>
  <si>
    <t>学校長氏名</t>
  </si>
  <si>
    <t>顧問氏名</t>
  </si>
  <si>
    <t>推薦審判員</t>
  </si>
  <si>
    <t>学校番号</t>
  </si>
  <si>
    <t>学校名</t>
  </si>
  <si>
    <t/>
  </si>
  <si>
    <t>種    目</t>
  </si>
  <si>
    <t>100m</t>
  </si>
  <si>
    <t>01T</t>
  </si>
  <si>
    <t>No</t>
  </si>
  <si>
    <t>1/100</t>
  </si>
  <si>
    <t>No</t>
  </si>
  <si>
    <t>m</t>
  </si>
  <si>
    <t>cm</t>
  </si>
  <si>
    <t>200m</t>
  </si>
  <si>
    <t>400m</t>
  </si>
  <si>
    <t>800m</t>
  </si>
  <si>
    <t>1500m</t>
  </si>
  <si>
    <t>02F</t>
  </si>
  <si>
    <t>男　　子</t>
  </si>
  <si>
    <t>合　　計</t>
  </si>
  <si>
    <t>氏　　　　　　名</t>
  </si>
  <si>
    <t>年　　齢</t>
  </si>
  <si>
    <t>400mR</t>
  </si>
  <si>
    <t>1600mR</t>
  </si>
  <si>
    <t>顧問氏名</t>
  </si>
  <si>
    <t>No</t>
  </si>
  <si>
    <t>5000m</t>
  </si>
  <si>
    <t>400mH</t>
  </si>
  <si>
    <t>5000mW</t>
  </si>
  <si>
    <t>4×100m</t>
  </si>
  <si>
    <t>4×400m</t>
  </si>
  <si>
    <t>ﾊﾝﾏｰ投</t>
  </si>
  <si>
    <t>男  子</t>
  </si>
  <si>
    <t>推薦審判員　　　確実に出席できる　　審判員を記入のこと</t>
  </si>
  <si>
    <t>申  込  人  数</t>
  </si>
  <si>
    <t>00201</t>
  </si>
  <si>
    <t>00302</t>
  </si>
  <si>
    <t>00501</t>
  </si>
  <si>
    <t>00301</t>
  </si>
  <si>
    <t>09101</t>
  </si>
  <si>
    <t>09102</t>
  </si>
  <si>
    <t>09101</t>
  </si>
  <si>
    <t>09101</t>
  </si>
  <si>
    <t>09102</t>
  </si>
  <si>
    <t>４×１００ｍＲ</t>
  </si>
  <si>
    <t>４×４００ｍＲ</t>
  </si>
  <si>
    <t>60100</t>
  </si>
  <si>
    <t>60300</t>
  </si>
  <si>
    <t>4x100R</t>
  </si>
  <si>
    <t>4x100R</t>
  </si>
  <si>
    <t>4x400R</t>
  </si>
  <si>
    <t>4x400R</t>
  </si>
  <si>
    <t>リレー</t>
  </si>
  <si>
    <t>合  　計</t>
  </si>
  <si>
    <t>計</t>
  </si>
  <si>
    <t>男  子  １  年</t>
  </si>
  <si>
    <t>男  子  ２  年</t>
  </si>
  <si>
    <t>兵庫県立神戸鈴蘭台高等学校</t>
  </si>
  <si>
    <t>神戸鈴蘭台</t>
  </si>
  <si>
    <t>ｺｳﾍﾞｽｽﾞﾗﾝﾀﾞｲ</t>
  </si>
  <si>
    <t>神 戸 商</t>
  </si>
  <si>
    <t>ｺｳﾍﾞｼｮｳ</t>
  </si>
  <si>
    <t>神戸市須磨区西落合１－１－５</t>
  </si>
  <si>
    <t>神戸市立須磨翔風高等学校</t>
  </si>
  <si>
    <t>須磨翔風</t>
  </si>
  <si>
    <t>ｽﾏｼｮｳﾌｳ</t>
  </si>
  <si>
    <t>神戸聴覚</t>
  </si>
  <si>
    <t>ｺｳﾍﾞﾁｮｳｶｸ</t>
  </si>
  <si>
    <t>申込の確認を行い，校長印・顧問印を押印し、〆切期日までに郵送する！</t>
  </si>
  <si>
    <t>神戸聴覚特別支援学校</t>
  </si>
  <si>
    <t>山    手</t>
  </si>
  <si>
    <t>ﾔﾏﾃ</t>
  </si>
  <si>
    <t>658-0023</t>
  </si>
  <si>
    <t>TEL 078-</t>
  </si>
  <si>
    <t>452-9600</t>
  </si>
  <si>
    <t>甲南女子高等学校</t>
  </si>
  <si>
    <t>411-2531</t>
  </si>
  <si>
    <t>411-7234</t>
  </si>
  <si>
    <t>858-4000</t>
  </si>
  <si>
    <t>841-1501</t>
  </si>
  <si>
    <t>六甲学院高等学校</t>
  </si>
  <si>
    <t>861-0434</t>
  </si>
  <si>
    <t>海星女子高等学校</t>
  </si>
  <si>
    <t>801-5601</t>
  </si>
  <si>
    <t>松蔭高等学校</t>
  </si>
  <si>
    <t>861-1105</t>
  </si>
  <si>
    <t>291-0771</t>
  </si>
  <si>
    <t>神戸龍谷高等学校</t>
  </si>
  <si>
    <t>241-0076</t>
  </si>
  <si>
    <t>神戸第一高等学校</t>
  </si>
  <si>
    <t>242-4811</t>
  </si>
  <si>
    <t>241-3135</t>
  </si>
  <si>
    <t>神戸山手女子高等学校</t>
  </si>
  <si>
    <t>341-2133</t>
  </si>
  <si>
    <t>親和女子高等学校</t>
  </si>
  <si>
    <t>981-0131</t>
  </si>
  <si>
    <t>神戸弘陵学園高等学校</t>
  </si>
  <si>
    <t>593-7291</t>
  </si>
  <si>
    <t>691-1546</t>
  </si>
  <si>
    <t>691-1135</t>
  </si>
  <si>
    <t>575-0230</t>
  </si>
  <si>
    <t>621-4101</t>
  </si>
  <si>
    <t>691-0561</t>
  </si>
  <si>
    <t>神戸星城高等学校</t>
  </si>
  <si>
    <t>741-1860</t>
  </si>
  <si>
    <t>神戸野田高等学校</t>
  </si>
  <si>
    <t>731-8015</t>
  </si>
  <si>
    <t>育英高等学校</t>
  </si>
  <si>
    <t>TEL 078-611-6001</t>
  </si>
  <si>
    <t>611-6001</t>
  </si>
  <si>
    <t>滝川高等学校</t>
  </si>
  <si>
    <t>732-1625</t>
  </si>
  <si>
    <t>須磨学園高等学校</t>
  </si>
  <si>
    <t>732-1968</t>
  </si>
  <si>
    <t>〒 654-0155</t>
  </si>
  <si>
    <t>654-0155</t>
  </si>
  <si>
    <t>TEL 078-798-4155</t>
  </si>
  <si>
    <t>798-4155</t>
  </si>
  <si>
    <t>735-7111</t>
  </si>
  <si>
    <t>793-1616</t>
  </si>
  <si>
    <t>啓明学院高等学校</t>
  </si>
  <si>
    <t>741-1501</t>
  </si>
  <si>
    <t>791-7881</t>
  </si>
  <si>
    <t>792-7661</t>
  </si>
  <si>
    <t>751-3291</t>
  </si>
  <si>
    <t>709-9301</t>
  </si>
  <si>
    <t>707-1001</t>
  </si>
  <si>
    <t>783-5151</t>
  </si>
  <si>
    <t>707-6565</t>
  </si>
  <si>
    <t>707-6464</t>
  </si>
  <si>
    <t>愛徳学園高等学校</t>
  </si>
  <si>
    <t>708-5353</t>
  </si>
  <si>
    <t>神戸市立工業高等専門学校</t>
  </si>
  <si>
    <t>795-3311</t>
  </si>
  <si>
    <t>792-6902</t>
  </si>
  <si>
    <t>992-7000</t>
  </si>
  <si>
    <t>滝川第二高等学校</t>
  </si>
  <si>
    <t>961-2381</t>
  </si>
  <si>
    <t>神戸朝鮮高級学校</t>
  </si>
  <si>
    <t>〒 658-0063</t>
  </si>
  <si>
    <t>658-0063</t>
  </si>
  <si>
    <t>神戸市東灘区住吉山手５－１１－１</t>
  </si>
  <si>
    <t>TEL 078-811-0232</t>
  </si>
  <si>
    <t>811-0232</t>
  </si>
  <si>
    <t>591-1331</t>
  </si>
  <si>
    <t>数</t>
  </si>
  <si>
    <t>氏　名(学年)</t>
  </si>
  <si>
    <t>神大附中等</t>
  </si>
  <si>
    <t>ｼﾝﾀﾞﾌﾁｭｳﾄｳ</t>
  </si>
  <si>
    <t>兵庫県立視覚特別支援学校</t>
  </si>
  <si>
    <t>神戸　鈴男(3)</t>
  </si>
  <si>
    <t>ｺｳﾍﾞ ｽｽﾞｵ</t>
  </si>
  <si>
    <t>走高跳</t>
  </si>
  <si>
    <t>棒高跳</t>
  </si>
  <si>
    <t>走幅跳</t>
  </si>
  <si>
    <t>三段跳</t>
  </si>
  <si>
    <t>砲丸投</t>
  </si>
  <si>
    <t>円盤投</t>
  </si>
  <si>
    <t>やり投</t>
  </si>
  <si>
    <t>A</t>
  </si>
  <si>
    <t>ﾅｼ</t>
  </si>
  <si>
    <t>神戸大学附属中等教育学校</t>
  </si>
  <si>
    <t>〒 650-0046</t>
  </si>
  <si>
    <t>神戸市中央区港島中町４－６－３</t>
  </si>
  <si>
    <t>TEL 078-302-2016</t>
  </si>
  <si>
    <t>671-1431</t>
  </si>
  <si>
    <t>神戸市兵庫区会下山町３－１６－１</t>
  </si>
  <si>
    <t>579-2000</t>
  </si>
  <si>
    <t>夙    川</t>
  </si>
  <si>
    <t>ｼｭｸｶﾞﾜ</t>
  </si>
  <si>
    <t>神戸国際大学附属高等学校</t>
  </si>
  <si>
    <t>神 港 橘</t>
  </si>
  <si>
    <t>ｼﾝｺｳﾀﾁﾊﾞﾅ</t>
  </si>
  <si>
    <t>神港学園高等学校</t>
  </si>
  <si>
    <t>灘高等学校</t>
  </si>
  <si>
    <t>272-9900</t>
  </si>
  <si>
    <t>871-4161</t>
  </si>
  <si>
    <t>S</t>
  </si>
  <si>
    <t>B</t>
  </si>
  <si>
    <t>854-3800</t>
  </si>
  <si>
    <t>593-3535</t>
  </si>
  <si>
    <t>神戸学院大学附属高等学校</t>
  </si>
  <si>
    <t>650-0046</t>
  </si>
  <si>
    <t>302-2016</t>
  </si>
  <si>
    <t>神戸村野工業高等学校</t>
  </si>
  <si>
    <t>常盤女子高等学校</t>
  </si>
  <si>
    <t>974-5630</t>
  </si>
  <si>
    <t>709-0255</t>
  </si>
  <si>
    <t>兵庫大学附属須磨ノ浦高等学校</t>
  </si>
  <si>
    <t>神戸市立神港橘高等学校</t>
  </si>
  <si>
    <t>男子選手のシートを開き，登録番号順に、選手の氏名・ﾌﾘｶﾞﾅ・学年等を入力して確認を行う！</t>
  </si>
  <si>
    <t>初期設定のシートを開き，学校番号を入力後、必要事項の入力を行う！</t>
  </si>
  <si>
    <t>神戸市兵庫区会下山町１－７－１</t>
  </si>
  <si>
    <t>TEL 078-578-7230</t>
  </si>
  <si>
    <t>578-7245</t>
  </si>
  <si>
    <t>夙川高等学校</t>
  </si>
  <si>
    <t>神戸山手女子高校　森(katsunori_mori＠kobeyamate.ed.jp）へメールで送ってください！
件名を例(4216・神戸山手女子高校・〇〇大会　)とし、添付ファイル名にて送ってください</t>
  </si>
  <si>
    <t>○Ａ</t>
  </si>
  <si>
    <t>03301</t>
  </si>
  <si>
    <t>03302</t>
  </si>
  <si>
    <t>神戸学院</t>
  </si>
  <si>
    <t>ｺｳﾍﾞｶﾞｸｲﾝ</t>
  </si>
  <si>
    <t>1年110mJH</t>
  </si>
  <si>
    <t>2年110mJH</t>
  </si>
  <si>
    <t>110mJH</t>
  </si>
  <si>
    <t>1年110mJH</t>
  </si>
  <si>
    <t>2年110mJH</t>
  </si>
  <si>
    <t>山手　勝徳(1)</t>
  </si>
  <si>
    <t>ﾔﾏﾃ ｶﾂﾉﾘ</t>
  </si>
  <si>
    <t>森山手勝徳(1)</t>
  </si>
  <si>
    <t>ﾓﾘﾔﾏﾃ ｶﾂﾉﾘ</t>
  </si>
  <si>
    <t>第75回 兵庫県高等学校ユース陸上競技対校選手権大会 神戸地区予選会 申込書</t>
  </si>
  <si>
    <t>ファイル名の学校番号_学校名_のみを入力してください。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</si>
</sst>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81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ＤＦ特太ゴシック体"/>
      <family val="3"/>
    </font>
    <font>
      <sz val="9.5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20"/>
      <name val="ＤＦ行書体"/>
      <family val="4"/>
    </font>
    <font>
      <sz val="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9.5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b/>
      <sz val="14"/>
      <name val="ＭＳ ゴシック"/>
      <family val="3"/>
    </font>
    <font>
      <b/>
      <u val="single"/>
      <sz val="16"/>
      <name val="ＭＳ 明朝"/>
      <family val="1"/>
    </font>
    <font>
      <b/>
      <sz val="14"/>
      <name val="ＭＳ 明朝"/>
      <family val="1"/>
    </font>
    <font>
      <sz val="16"/>
      <name val="ＭＳ Ｐゴシック"/>
      <family val="3"/>
    </font>
    <font>
      <sz val="7"/>
      <name val="ＭＳ 明朝"/>
      <family val="1"/>
    </font>
    <font>
      <b/>
      <sz val="11"/>
      <name val="ＭＳ 明朝"/>
      <family val="1"/>
    </font>
    <font>
      <b/>
      <sz val="6"/>
      <name val="ＭＳ 明朝"/>
      <family val="1"/>
    </font>
    <font>
      <sz val="9"/>
      <name val="ＭＳ 明朝"/>
      <family val="1"/>
    </font>
    <font>
      <sz val="18"/>
      <name val="ＤＦ行書体"/>
      <family val="4"/>
    </font>
    <font>
      <sz val="18"/>
      <name val="ＭＳ Ｐゴシック"/>
      <family val="3"/>
    </font>
    <font>
      <b/>
      <sz val="10.5"/>
      <name val="ＭＳ 明朝"/>
      <family val="1"/>
    </font>
    <font>
      <sz val="20"/>
      <name val="ＤＦ特太ゴシック体"/>
      <family val="3"/>
    </font>
    <font>
      <b/>
      <sz val="11"/>
      <name val="ＭＳ Ｐゴシック"/>
      <family val="3"/>
    </font>
    <font>
      <b/>
      <sz val="11"/>
      <color indexed="16"/>
      <name val="ＭＳ 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b/>
      <sz val="18"/>
      <name val="ＭＳ 明朝"/>
      <family val="1"/>
    </font>
    <font>
      <b/>
      <u val="single"/>
      <sz val="15"/>
      <name val="ＭＳ 明朝"/>
      <family val="1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 style="dotted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thin"/>
    </border>
    <border>
      <left/>
      <right style="thin"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double"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hair"/>
      <right style="hair"/>
      <top style="hair"/>
      <bottom/>
    </border>
    <border>
      <left style="hair"/>
      <right style="hair"/>
      <top/>
      <bottom style="double"/>
    </border>
    <border>
      <left style="hair"/>
      <right style="hair"/>
      <top style="double"/>
      <bottom/>
    </border>
    <border>
      <left style="hair"/>
      <right style="hair"/>
      <top/>
      <bottom style="thin"/>
    </border>
    <border>
      <left style="dotted"/>
      <right style="thin"/>
      <top style="medium"/>
      <bottom style="dotted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dott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hair"/>
      <top/>
      <bottom/>
    </border>
    <border>
      <left style="hair"/>
      <right style="thin"/>
      <top/>
      <bottom/>
    </border>
    <border>
      <left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/>
      <right style="dotted"/>
      <top style="dotted"/>
      <bottom style="medium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/>
      <right style="thin"/>
      <top/>
      <bottom style="thin"/>
    </border>
    <border>
      <left/>
      <right style="hair"/>
      <top style="thin"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5" borderId="12" xfId="0" applyFont="1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7" fillId="0" borderId="0" xfId="0" applyFont="1" applyAlignment="1">
      <alignment/>
    </xf>
    <xf numFmtId="0" fontId="3" fillId="36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3" fillId="36" borderId="20" xfId="0" applyNumberFormat="1" applyFont="1" applyFill="1" applyBorder="1" applyAlignment="1">
      <alignment horizontal="center" vertical="center"/>
    </xf>
    <xf numFmtId="0" fontId="3" fillId="36" borderId="21" xfId="0" applyNumberFormat="1" applyFont="1" applyFill="1" applyBorder="1" applyAlignment="1">
      <alignment horizontal="center" vertical="center"/>
    </xf>
    <xf numFmtId="49" fontId="3" fillId="36" borderId="2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36" borderId="24" xfId="0" applyFont="1" applyFill="1" applyBorder="1" applyAlignment="1">
      <alignment/>
    </xf>
    <xf numFmtId="0" fontId="3" fillId="33" borderId="25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distributed"/>
    </xf>
    <xf numFmtId="0" fontId="3" fillId="36" borderId="24" xfId="0" applyFont="1" applyFill="1" applyBorder="1" applyAlignment="1">
      <alignment horizontal="distributed"/>
    </xf>
    <xf numFmtId="0" fontId="3" fillId="0" borderId="24" xfId="0" applyFont="1" applyFill="1" applyBorder="1" applyAlignment="1" applyProtection="1">
      <alignment/>
      <protection locked="0"/>
    </xf>
    <xf numFmtId="49" fontId="3" fillId="36" borderId="2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 applyProtection="1">
      <alignment horizontal="center"/>
      <protection locked="0"/>
    </xf>
    <xf numFmtId="0" fontId="3" fillId="36" borderId="24" xfId="0" applyFont="1" applyFill="1" applyBorder="1" applyAlignment="1">
      <alignment horizontal="right"/>
    </xf>
    <xf numFmtId="49" fontId="3" fillId="36" borderId="24" xfId="0" applyNumberFormat="1" applyFont="1" applyFill="1" applyBorder="1" applyAlignment="1" quotePrefix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 applyProtection="1">
      <alignment/>
      <protection locked="0"/>
    </xf>
    <xf numFmtId="0" fontId="3" fillId="0" borderId="28" xfId="0" applyFont="1" applyFill="1" applyBorder="1" applyAlignment="1" applyProtection="1">
      <alignment/>
      <protection locked="0"/>
    </xf>
    <xf numFmtId="0" fontId="3" fillId="36" borderId="29" xfId="0" applyFont="1" applyFill="1" applyBorder="1" applyAlignment="1">
      <alignment horizontal="distributed"/>
    </xf>
    <xf numFmtId="49" fontId="3" fillId="36" borderId="29" xfId="0" applyNumberFormat="1" applyFont="1" applyFill="1" applyBorder="1" applyAlignment="1">
      <alignment horizontal="center"/>
    </xf>
    <xf numFmtId="0" fontId="3" fillId="36" borderId="29" xfId="0" applyFont="1" applyFill="1" applyBorder="1" applyAlignment="1">
      <alignment horizontal="right"/>
    </xf>
    <xf numFmtId="0" fontId="3" fillId="36" borderId="29" xfId="0" applyFont="1" applyFill="1" applyBorder="1" applyAlignment="1">
      <alignment/>
    </xf>
    <xf numFmtId="49" fontId="3" fillId="0" borderId="30" xfId="0" applyNumberFormat="1" applyFont="1" applyFill="1" applyBorder="1" applyAlignment="1">
      <alignment horizontal="center"/>
    </xf>
    <xf numFmtId="0" fontId="3" fillId="37" borderId="31" xfId="0" applyFont="1" applyFill="1" applyBorder="1" applyAlignment="1">
      <alignment horizontal="distributed"/>
    </xf>
    <xf numFmtId="0" fontId="3" fillId="36" borderId="31" xfId="0" applyFont="1" applyFill="1" applyBorder="1" applyAlignment="1">
      <alignment horizontal="distributed"/>
    </xf>
    <xf numFmtId="0" fontId="3" fillId="0" borderId="31" xfId="0" applyFont="1" applyFill="1" applyBorder="1" applyAlignment="1" applyProtection="1">
      <alignment/>
      <protection locked="0"/>
    </xf>
    <xf numFmtId="49" fontId="3" fillId="36" borderId="3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 applyProtection="1">
      <alignment horizontal="center"/>
      <protection locked="0"/>
    </xf>
    <xf numFmtId="0" fontId="3" fillId="36" borderId="31" xfId="0" applyFont="1" applyFill="1" applyBorder="1" applyAlignment="1">
      <alignment horizontal="right"/>
    </xf>
    <xf numFmtId="0" fontId="3" fillId="36" borderId="31" xfId="0" applyFont="1" applyFill="1" applyBorder="1" applyAlignment="1">
      <alignment/>
    </xf>
    <xf numFmtId="49" fontId="3" fillId="0" borderId="32" xfId="0" applyNumberFormat="1" applyFont="1" applyFill="1" applyBorder="1" applyAlignment="1" applyProtection="1">
      <alignment/>
      <protection locked="0"/>
    </xf>
    <xf numFmtId="49" fontId="3" fillId="0" borderId="33" xfId="0" applyNumberFormat="1" applyFont="1" applyFill="1" applyBorder="1" applyAlignment="1">
      <alignment horizontal="center"/>
    </xf>
    <xf numFmtId="0" fontId="3" fillId="37" borderId="29" xfId="0" applyFont="1" applyFill="1" applyBorder="1" applyAlignment="1">
      <alignment horizontal="distributed"/>
    </xf>
    <xf numFmtId="0" fontId="3" fillId="0" borderId="29" xfId="0" applyFont="1" applyFill="1" applyBorder="1" applyAlignment="1" applyProtection="1">
      <alignment/>
      <protection locked="0"/>
    </xf>
    <xf numFmtId="49" fontId="3" fillId="0" borderId="29" xfId="0" applyNumberFormat="1" applyFont="1" applyFill="1" applyBorder="1" applyAlignment="1" applyProtection="1">
      <alignment horizontal="center"/>
      <protection locked="0"/>
    </xf>
    <xf numFmtId="49" fontId="3" fillId="0" borderId="34" xfId="0" applyNumberFormat="1" applyFon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/>
      <protection locked="0"/>
    </xf>
    <xf numFmtId="0" fontId="3" fillId="0" borderId="34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shrinkToFit="1"/>
    </xf>
    <xf numFmtId="0" fontId="23" fillId="0" borderId="0" xfId="0" applyFont="1" applyBorder="1" applyAlignment="1">
      <alignment shrinkToFit="1"/>
    </xf>
    <xf numFmtId="0" fontId="11" fillId="0" borderId="35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9" fillId="0" borderId="23" xfId="0" applyFont="1" applyBorder="1" applyAlignment="1">
      <alignment/>
    </xf>
    <xf numFmtId="0" fontId="20" fillId="0" borderId="36" xfId="0" applyFont="1" applyBorder="1" applyAlignment="1">
      <alignment vertical="center"/>
    </xf>
    <xf numFmtId="0" fontId="22" fillId="0" borderId="17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8" xfId="0" applyFont="1" applyBorder="1" applyAlignment="1">
      <alignment horizontal="right" vertical="center"/>
    </xf>
    <xf numFmtId="0" fontId="18" fillId="0" borderId="39" xfId="0" applyFont="1" applyBorder="1" applyAlignment="1">
      <alignment horizontal="right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/>
    </xf>
    <xf numFmtId="0" fontId="15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44" xfId="0" applyFont="1" applyBorder="1" applyAlignment="1">
      <alignment horizontal="right" vertical="center"/>
    </xf>
    <xf numFmtId="0" fontId="18" fillId="0" borderId="45" xfId="0" applyFont="1" applyBorder="1" applyAlignment="1">
      <alignment horizontal="right" vertical="center"/>
    </xf>
    <xf numFmtId="0" fontId="12" fillId="0" borderId="46" xfId="0" applyFont="1" applyBorder="1" applyAlignment="1">
      <alignment horizont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3" fillId="37" borderId="48" xfId="0" applyFont="1" applyFill="1" applyBorder="1" applyAlignment="1">
      <alignment horizontal="distributed"/>
    </xf>
    <xf numFmtId="0" fontId="3" fillId="36" borderId="48" xfId="0" applyFont="1" applyFill="1" applyBorder="1" applyAlignment="1">
      <alignment horizontal="distributed"/>
    </xf>
    <xf numFmtId="0" fontId="3" fillId="0" borderId="48" xfId="0" applyFont="1" applyFill="1" applyBorder="1" applyAlignment="1" applyProtection="1">
      <alignment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0" fontId="3" fillId="36" borderId="48" xfId="0" applyFont="1" applyFill="1" applyBorder="1" applyAlignment="1">
      <alignment horizontal="right"/>
    </xf>
    <xf numFmtId="0" fontId="3" fillId="36" borderId="48" xfId="0" applyFont="1" applyFill="1" applyBorder="1" applyAlignment="1">
      <alignment/>
    </xf>
    <xf numFmtId="0" fontId="26" fillId="0" borderId="0" xfId="0" applyFont="1" applyAlignment="1">
      <alignment vertical="center"/>
    </xf>
    <xf numFmtId="0" fontId="28" fillId="0" borderId="0" xfId="0" applyFont="1" applyAlignment="1">
      <alignment/>
    </xf>
    <xf numFmtId="0" fontId="18" fillId="0" borderId="37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51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8" xfId="0" applyFont="1" applyBorder="1" applyAlignment="1">
      <alignment/>
    </xf>
    <xf numFmtId="0" fontId="3" fillId="35" borderId="12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35" fillId="0" borderId="52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27" fillId="36" borderId="0" xfId="0" applyFont="1" applyFill="1" applyAlignment="1">
      <alignment horizontal="left" vertical="center" wrapText="1"/>
    </xf>
    <xf numFmtId="49" fontId="3" fillId="36" borderId="31" xfId="0" applyNumberFormat="1" applyFont="1" applyFill="1" applyBorder="1" applyAlignment="1" applyProtection="1">
      <alignment horizontal="center"/>
      <protection/>
    </xf>
    <xf numFmtId="49" fontId="3" fillId="36" borderId="24" xfId="0" applyNumberFormat="1" applyFont="1" applyFill="1" applyBorder="1" applyAlignment="1" applyProtection="1">
      <alignment horizontal="center"/>
      <protection/>
    </xf>
    <xf numFmtId="49" fontId="3" fillId="36" borderId="24" xfId="0" applyNumberFormat="1" applyFont="1" applyFill="1" applyBorder="1" applyAlignment="1" applyProtection="1" quotePrefix="1">
      <alignment horizontal="center"/>
      <protection/>
    </xf>
    <xf numFmtId="49" fontId="3" fillId="36" borderId="29" xfId="0" applyNumberFormat="1" applyFont="1" applyFill="1" applyBorder="1" applyAlignment="1" applyProtection="1">
      <alignment horizontal="center"/>
      <protection/>
    </xf>
    <xf numFmtId="49" fontId="3" fillId="36" borderId="29" xfId="0" applyNumberFormat="1" applyFont="1" applyFill="1" applyBorder="1" applyAlignment="1" applyProtection="1" quotePrefix="1">
      <alignment horizontal="center"/>
      <protection/>
    </xf>
    <xf numFmtId="49" fontId="3" fillId="36" borderId="48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8" xfId="0" applyNumberFormat="1" applyFont="1" applyFill="1" applyBorder="1" applyAlignment="1" applyProtection="1">
      <alignment/>
      <protection locked="0"/>
    </xf>
    <xf numFmtId="0" fontId="3" fillId="0" borderId="18" xfId="0" applyNumberFormat="1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3" fillId="0" borderId="53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3" borderId="52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33" borderId="52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49" fontId="25" fillId="0" borderId="54" xfId="0" applyNumberFormat="1" applyFont="1" applyFill="1" applyBorder="1" applyAlignment="1">
      <alignment vertical="center" textRotation="255"/>
    </xf>
    <xf numFmtId="49" fontId="25" fillId="0" borderId="50" xfId="0" applyNumberFormat="1" applyFont="1" applyFill="1" applyBorder="1" applyAlignment="1">
      <alignment vertical="center" textRotation="255"/>
    </xf>
    <xf numFmtId="49" fontId="25" fillId="0" borderId="55" xfId="0" applyNumberFormat="1" applyFont="1" applyFill="1" applyBorder="1" applyAlignment="1">
      <alignment vertical="center" textRotation="255"/>
    </xf>
    <xf numFmtId="49" fontId="25" fillId="0" borderId="56" xfId="0" applyNumberFormat="1" applyFont="1" applyFill="1" applyBorder="1" applyAlignment="1">
      <alignment vertical="center" textRotation="255"/>
    </xf>
    <xf numFmtId="49" fontId="25" fillId="0" borderId="57" xfId="0" applyNumberFormat="1" applyFont="1" applyFill="1" applyBorder="1" applyAlignment="1">
      <alignment vertical="center" textRotation="255"/>
    </xf>
    <xf numFmtId="0" fontId="3" fillId="36" borderId="58" xfId="0" applyNumberFormat="1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right" vertical="center"/>
    </xf>
    <xf numFmtId="0" fontId="18" fillId="0" borderId="62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6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" fillId="0" borderId="64" xfId="0" applyFont="1" applyBorder="1" applyAlignment="1" applyProtection="1">
      <alignment/>
      <protection locked="0"/>
    </xf>
    <xf numFmtId="0" fontId="20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/>
    </xf>
    <xf numFmtId="0" fontId="18" fillId="0" borderId="7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18" fillId="0" borderId="71" xfId="0" applyFont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75" xfId="0" applyFont="1" applyFill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vertical="center"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3" fillId="0" borderId="78" xfId="0" applyFont="1" applyBorder="1" applyAlignment="1">
      <alignment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49" fontId="3" fillId="36" borderId="82" xfId="0" applyNumberFormat="1" applyFont="1" applyFill="1" applyBorder="1" applyAlignment="1">
      <alignment horizontal="center" vertical="center"/>
    </xf>
    <xf numFmtId="0" fontId="3" fillId="36" borderId="83" xfId="0" applyFont="1" applyFill="1" applyBorder="1" applyAlignment="1">
      <alignment horizontal="center" vertical="center"/>
    </xf>
    <xf numFmtId="0" fontId="3" fillId="36" borderId="83" xfId="0" applyFont="1" applyFill="1" applyBorder="1" applyAlignment="1">
      <alignment horizontal="distributed" vertical="center"/>
    </xf>
    <xf numFmtId="0" fontId="3" fillId="36" borderId="84" xfId="0" applyFont="1" applyFill="1" applyBorder="1" applyAlignment="1">
      <alignment horizontal="distributed" vertical="center"/>
    </xf>
    <xf numFmtId="0" fontId="0" fillId="0" borderId="0" xfId="0" applyAlignment="1" applyProtection="1">
      <alignment vertical="center"/>
      <protection/>
    </xf>
    <xf numFmtId="49" fontId="3" fillId="36" borderId="85" xfId="0" applyNumberFormat="1" applyFont="1" applyFill="1" applyBorder="1" applyAlignment="1">
      <alignment horizontal="center" vertical="center"/>
    </xf>
    <xf numFmtId="0" fontId="3" fillId="36" borderId="86" xfId="0" applyFont="1" applyFill="1" applyBorder="1" applyAlignment="1">
      <alignment horizontal="center" vertical="center"/>
    </xf>
    <xf numFmtId="0" fontId="3" fillId="36" borderId="86" xfId="0" applyFont="1" applyFill="1" applyBorder="1" applyAlignment="1">
      <alignment horizontal="distributed" vertical="center"/>
    </xf>
    <xf numFmtId="0" fontId="3" fillId="36" borderId="87" xfId="0" applyFont="1" applyFill="1" applyBorder="1" applyAlignment="1">
      <alignment horizontal="distributed" vertical="center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3" fillId="36" borderId="79" xfId="0" applyNumberFormat="1" applyFont="1" applyFill="1" applyBorder="1" applyAlignment="1">
      <alignment horizontal="center" vertical="center"/>
    </xf>
    <xf numFmtId="0" fontId="3" fillId="36" borderId="80" xfId="0" applyFont="1" applyFill="1" applyBorder="1" applyAlignment="1">
      <alignment horizontal="center" vertical="center"/>
    </xf>
    <xf numFmtId="0" fontId="3" fillId="36" borderId="80" xfId="0" applyFont="1" applyFill="1" applyBorder="1" applyAlignment="1">
      <alignment horizontal="distributed" vertical="center"/>
    </xf>
    <xf numFmtId="0" fontId="3" fillId="36" borderId="81" xfId="0" applyFont="1" applyFill="1" applyBorder="1" applyAlignment="1">
      <alignment horizontal="distributed" vertical="center"/>
    </xf>
    <xf numFmtId="49" fontId="3" fillId="36" borderId="8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3" fillId="38" borderId="75" xfId="0" applyFont="1" applyFill="1" applyBorder="1" applyAlignment="1" applyProtection="1">
      <alignment vertical="center"/>
      <protection locked="0"/>
    </xf>
    <xf numFmtId="0" fontId="3" fillId="38" borderId="12" xfId="0" applyFont="1" applyFill="1" applyBorder="1" applyAlignment="1" applyProtection="1">
      <alignment vertical="center"/>
      <protection locked="0"/>
    </xf>
    <xf numFmtId="0" fontId="3" fillId="38" borderId="17" xfId="0" applyFont="1" applyFill="1" applyBorder="1" applyAlignment="1" applyProtection="1">
      <alignment vertical="center"/>
      <protection locked="0"/>
    </xf>
    <xf numFmtId="0" fontId="3" fillId="38" borderId="12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27" fillId="36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7" fillId="36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37" fillId="33" borderId="0" xfId="0" applyFont="1" applyFill="1" applyAlignment="1">
      <alignment horizontal="center" vertical="center"/>
    </xf>
    <xf numFmtId="0" fontId="24" fillId="0" borderId="18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46" xfId="0" applyFont="1" applyBorder="1" applyAlignment="1">
      <alignment horizontal="center" vertical="center" shrinkToFit="1"/>
    </xf>
    <xf numFmtId="0" fontId="30" fillId="36" borderId="75" xfId="0" applyFont="1" applyFill="1" applyBorder="1" applyAlignment="1">
      <alignment horizontal="left" vertical="center"/>
    </xf>
    <xf numFmtId="0" fontId="30" fillId="36" borderId="89" xfId="0" applyFont="1" applyFill="1" applyBorder="1" applyAlignment="1">
      <alignment horizontal="left" vertical="center"/>
    </xf>
    <xf numFmtId="0" fontId="30" fillId="36" borderId="17" xfId="0" applyFont="1" applyFill="1" applyBorder="1" applyAlignment="1">
      <alignment horizontal="left" vertical="center"/>
    </xf>
    <xf numFmtId="0" fontId="36" fillId="34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left" vertical="center"/>
    </xf>
    <xf numFmtId="0" fontId="30" fillId="36" borderId="75" xfId="0" applyFont="1" applyFill="1" applyBorder="1" applyAlignment="1">
      <alignment horizontal="left" vertical="center" wrapText="1"/>
    </xf>
    <xf numFmtId="0" fontId="30" fillId="36" borderId="89" xfId="0" applyFont="1" applyFill="1" applyBorder="1" applyAlignment="1">
      <alignment horizontal="left" vertical="center" wrapText="1"/>
    </xf>
    <xf numFmtId="0" fontId="30" fillId="36" borderId="17" xfId="0" applyFont="1" applyFill="1" applyBorder="1" applyAlignment="1">
      <alignment horizontal="left" vertical="center" wrapText="1"/>
    </xf>
    <xf numFmtId="0" fontId="3" fillId="0" borderId="90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3" fillId="0" borderId="91" xfId="0" applyFont="1" applyBorder="1" applyAlignment="1">
      <alignment horizontal="center" vertical="center" textRotation="255"/>
    </xf>
    <xf numFmtId="0" fontId="3" fillId="0" borderId="92" xfId="0" applyFont="1" applyBorder="1" applyAlignment="1">
      <alignment horizontal="center" vertical="center" textRotation="255"/>
    </xf>
    <xf numFmtId="0" fontId="3" fillId="0" borderId="75" xfId="0" applyFont="1" applyBorder="1" applyAlignment="1" applyProtection="1">
      <alignment horizontal="left" vertical="center"/>
      <protection/>
    </xf>
    <xf numFmtId="0" fontId="3" fillId="0" borderId="89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38" borderId="75" xfId="0" applyFont="1" applyFill="1" applyBorder="1" applyAlignment="1" applyProtection="1">
      <alignment horizontal="left" vertical="center"/>
      <protection locked="0"/>
    </xf>
    <xf numFmtId="0" fontId="3" fillId="38" borderId="89" xfId="0" applyFont="1" applyFill="1" applyBorder="1" applyAlignment="1" applyProtection="1">
      <alignment horizontal="left" vertical="center"/>
      <protection locked="0"/>
    </xf>
    <xf numFmtId="0" fontId="3" fillId="38" borderId="17" xfId="0" applyFont="1" applyFill="1" applyBorder="1" applyAlignment="1" applyProtection="1">
      <alignment horizontal="left" vertical="center"/>
      <protection locked="0"/>
    </xf>
    <xf numFmtId="0" fontId="3" fillId="33" borderId="93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94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16" fillId="33" borderId="95" xfId="0" applyFont="1" applyFill="1" applyBorder="1" applyAlignment="1">
      <alignment horizontal="center" vertical="center" wrapText="1"/>
    </xf>
    <xf numFmtId="0" fontId="16" fillId="33" borderId="96" xfId="0" applyFont="1" applyFill="1" applyBorder="1" applyAlignment="1">
      <alignment horizontal="center" vertical="center" wrapText="1"/>
    </xf>
    <xf numFmtId="0" fontId="3" fillId="33" borderId="94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 shrinkToFit="1"/>
    </xf>
    <xf numFmtId="0" fontId="13" fillId="0" borderId="89" xfId="0" applyFont="1" applyBorder="1" applyAlignment="1">
      <alignment/>
    </xf>
    <xf numFmtId="0" fontId="21" fillId="0" borderId="75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3" fillId="0" borderId="97" xfId="0" applyFont="1" applyBorder="1" applyAlignment="1">
      <alignment/>
    </xf>
    <xf numFmtId="0" fontId="35" fillId="0" borderId="59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4" fillId="0" borderId="23" xfId="0" applyFont="1" applyBorder="1" applyAlignment="1">
      <alignment/>
    </xf>
    <xf numFmtId="0" fontId="34" fillId="0" borderId="53" xfId="0" applyFont="1" applyBorder="1" applyAlignment="1">
      <alignment/>
    </xf>
    <xf numFmtId="0" fontId="30" fillId="0" borderId="53" xfId="0" applyFont="1" applyBorder="1" applyAlignment="1">
      <alignment horizontal="center" vertical="center" shrinkToFit="1"/>
    </xf>
    <xf numFmtId="0" fontId="30" fillId="0" borderId="97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25" fillId="0" borderId="103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0" fillId="0" borderId="89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98" xfId="0" applyFont="1" applyBorder="1" applyAlignment="1">
      <alignment horizontal="center" vertical="center" shrinkToFit="1"/>
    </xf>
    <xf numFmtId="0" fontId="21" fillId="0" borderId="99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100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textRotation="255"/>
    </xf>
    <xf numFmtId="0" fontId="20" fillId="0" borderId="19" xfId="0" applyFont="1" applyBorder="1" applyAlignment="1">
      <alignment horizontal="center" vertical="center" textRotation="255"/>
    </xf>
    <xf numFmtId="0" fontId="20" fillId="0" borderId="52" xfId="0" applyFont="1" applyBorder="1" applyAlignment="1">
      <alignment horizontal="center" vertical="center" textRotation="255"/>
    </xf>
    <xf numFmtId="0" fontId="35" fillId="0" borderId="43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46" xfId="0" applyFont="1" applyBorder="1" applyAlignment="1">
      <alignment horizontal="center" vertical="center" shrinkToFit="1"/>
    </xf>
    <xf numFmtId="0" fontId="31" fillId="0" borderId="22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42925" y="561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42925" y="1133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42925" y="1704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542925" y="2276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542925" y="2847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6" name="AutoShape 7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7" name="AutoShape 8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8" name="AutoShape 9"/>
        <xdr:cNvSpPr>
          <a:spLocks/>
        </xdr:cNvSpPr>
      </xdr:nvSpPr>
      <xdr:spPr>
        <a:xfrm>
          <a:off x="542925" y="561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9" name="AutoShape 10"/>
        <xdr:cNvSpPr>
          <a:spLocks/>
        </xdr:cNvSpPr>
      </xdr:nvSpPr>
      <xdr:spPr>
        <a:xfrm>
          <a:off x="542925" y="1133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10" name="AutoShape 11"/>
        <xdr:cNvSpPr>
          <a:spLocks/>
        </xdr:cNvSpPr>
      </xdr:nvSpPr>
      <xdr:spPr>
        <a:xfrm>
          <a:off x="542925" y="1704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11" name="AutoShape 12"/>
        <xdr:cNvSpPr>
          <a:spLocks/>
        </xdr:cNvSpPr>
      </xdr:nvSpPr>
      <xdr:spPr>
        <a:xfrm>
          <a:off x="542925" y="2276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23</xdr:row>
      <xdr:rowOff>0</xdr:rowOff>
    </xdr:from>
    <xdr:to>
      <xdr:col>0</xdr:col>
      <xdr:colOff>876300</xdr:colOff>
      <xdr:row>23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542925" y="4695825"/>
          <a:ext cx="333375" cy="0"/>
        </a:xfrm>
        <a:prstGeom prst="downArrow">
          <a:avLst>
            <a:gd name="adj" fmla="val -2147483648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23</xdr:row>
      <xdr:rowOff>0</xdr:rowOff>
    </xdr:from>
    <xdr:to>
      <xdr:col>0</xdr:col>
      <xdr:colOff>876300</xdr:colOff>
      <xdr:row>23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542925" y="4695825"/>
          <a:ext cx="333375" cy="0"/>
        </a:xfrm>
        <a:prstGeom prst="downArrow">
          <a:avLst>
            <a:gd name="adj" fmla="val -2147483648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23</xdr:row>
      <xdr:rowOff>0</xdr:rowOff>
    </xdr:from>
    <xdr:to>
      <xdr:col>0</xdr:col>
      <xdr:colOff>876300</xdr:colOff>
      <xdr:row>23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542925" y="4695825"/>
          <a:ext cx="333375" cy="0"/>
        </a:xfrm>
        <a:prstGeom prst="downArrow">
          <a:avLst>
            <a:gd name="adj" fmla="val -2147483648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15" name="AutoShape 17"/>
        <xdr:cNvSpPr>
          <a:spLocks/>
        </xdr:cNvSpPr>
      </xdr:nvSpPr>
      <xdr:spPr>
        <a:xfrm>
          <a:off x="542925" y="2847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16" name="AutoShape 18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17" name="AutoShape 19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18" name="AutoShape 20"/>
        <xdr:cNvSpPr>
          <a:spLocks/>
        </xdr:cNvSpPr>
      </xdr:nvSpPr>
      <xdr:spPr>
        <a:xfrm>
          <a:off x="542925" y="561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19" name="AutoShape 21"/>
        <xdr:cNvSpPr>
          <a:spLocks/>
        </xdr:cNvSpPr>
      </xdr:nvSpPr>
      <xdr:spPr>
        <a:xfrm>
          <a:off x="542925" y="1133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20" name="AutoShape 22"/>
        <xdr:cNvSpPr>
          <a:spLocks/>
        </xdr:cNvSpPr>
      </xdr:nvSpPr>
      <xdr:spPr>
        <a:xfrm>
          <a:off x="542925" y="1704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21" name="AutoShape 23"/>
        <xdr:cNvSpPr>
          <a:spLocks/>
        </xdr:cNvSpPr>
      </xdr:nvSpPr>
      <xdr:spPr>
        <a:xfrm>
          <a:off x="542925" y="2276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22" name="AutoShape 24"/>
        <xdr:cNvSpPr>
          <a:spLocks/>
        </xdr:cNvSpPr>
      </xdr:nvSpPr>
      <xdr:spPr>
        <a:xfrm>
          <a:off x="542925" y="2847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23" name="AutoShape 26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24" name="AutoShape 27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25" name="AutoShape 28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26" name="AutoShape 29"/>
        <xdr:cNvSpPr>
          <a:spLocks/>
        </xdr:cNvSpPr>
      </xdr:nvSpPr>
      <xdr:spPr>
        <a:xfrm>
          <a:off x="542925" y="561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27" name="AutoShape 30"/>
        <xdr:cNvSpPr>
          <a:spLocks/>
        </xdr:cNvSpPr>
      </xdr:nvSpPr>
      <xdr:spPr>
        <a:xfrm>
          <a:off x="542925" y="1133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28" name="AutoShape 31"/>
        <xdr:cNvSpPr>
          <a:spLocks/>
        </xdr:cNvSpPr>
      </xdr:nvSpPr>
      <xdr:spPr>
        <a:xfrm>
          <a:off x="542925" y="1704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29" name="AutoShape 32"/>
        <xdr:cNvSpPr>
          <a:spLocks/>
        </xdr:cNvSpPr>
      </xdr:nvSpPr>
      <xdr:spPr>
        <a:xfrm>
          <a:off x="542925" y="2276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30" name="AutoShape 33"/>
        <xdr:cNvSpPr>
          <a:spLocks/>
        </xdr:cNvSpPr>
      </xdr:nvSpPr>
      <xdr:spPr>
        <a:xfrm>
          <a:off x="542925" y="2847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31" name="AutoShape 35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32" name="AutoShape 36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85725</xdr:colOff>
      <xdr:row>3</xdr:row>
      <xdr:rowOff>95250</xdr:rowOff>
    </xdr:from>
    <xdr:ext cx="1266825" cy="914400"/>
    <xdr:sp macro="[0]!データ作成001">
      <xdr:nvSpPr>
        <xdr:cNvPr id="1" name="AutoShape 1"/>
        <xdr:cNvSpPr>
          <a:spLocks/>
        </xdr:cNvSpPr>
      </xdr:nvSpPr>
      <xdr:spPr>
        <a:xfrm>
          <a:off x="7572375" y="476250"/>
          <a:ext cx="1266825" cy="914400"/>
        </a:xfrm>
        <a:prstGeom prst="roundRect">
          <a:avLst>
            <a:gd name="adj" fmla="val 0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このボタンをクリックしてマクロを実行してください！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0</xdr:row>
      <xdr:rowOff>161925</xdr:rowOff>
    </xdr:from>
    <xdr:to>
      <xdr:col>11</xdr:col>
      <xdr:colOff>276225</xdr:colOff>
      <xdr:row>9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7419975" y="161925"/>
          <a:ext cx="1171575" cy="1562100"/>
        </a:xfrm>
        <a:prstGeom prst="wedgeRoundRectCallout">
          <a:avLst>
            <a:gd name="adj1" fmla="val -87097"/>
            <a:gd name="adj2" fmla="val -52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データ作成貼付１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0</xdr:row>
      <xdr:rowOff>161925</xdr:rowOff>
    </xdr:from>
    <xdr:to>
      <xdr:col>13</xdr:col>
      <xdr:colOff>390525</xdr:colOff>
      <xdr:row>11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7343775" y="161925"/>
          <a:ext cx="1714500" cy="1924050"/>
        </a:xfrm>
        <a:prstGeom prst="wedgeRoundRectCallout">
          <a:avLst>
            <a:gd name="adj1" fmla="val -93574"/>
            <a:gd name="adj2" fmla="val -5050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Ａ列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sort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Ｃ列ｄｂで昇順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Ａ２：Ｋ＊＊列までコピーして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データ作成貼付２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G25"/>
  <sheetViews>
    <sheetView tabSelected="1" zoomScalePageLayoutView="0" workbookViewId="0" topLeftCell="A1">
      <selection activeCell="C18" sqref="C18"/>
    </sheetView>
  </sheetViews>
  <sheetFormatPr defaultColWidth="8.875" defaultRowHeight="13.5"/>
  <cols>
    <col min="1" max="7" width="17.375" style="25" customWidth="1"/>
    <col min="8" max="16384" width="8.875" style="25" customWidth="1"/>
  </cols>
  <sheetData>
    <row r="1" spans="1:7" ht="24.75">
      <c r="A1" s="253" t="s">
        <v>73</v>
      </c>
      <c r="B1" s="253"/>
      <c r="C1" s="253"/>
      <c r="D1" s="253"/>
      <c r="E1" s="253"/>
      <c r="F1" s="253"/>
      <c r="G1" s="253"/>
    </row>
    <row r="2" spans="1:7" s="242" customFormat="1" ht="15" customHeight="1">
      <c r="A2" s="250" t="s">
        <v>733</v>
      </c>
      <c r="B2" s="251"/>
      <c r="C2" s="251"/>
      <c r="D2" s="251"/>
      <c r="E2" s="251"/>
      <c r="F2" s="251"/>
      <c r="G2" s="252"/>
    </row>
    <row r="3" s="243" customFormat="1" ht="15" customHeight="1"/>
    <row r="4" s="243" customFormat="1" ht="15" customHeight="1"/>
    <row r="5" spans="1:7" s="244" customFormat="1" ht="15" customHeight="1">
      <c r="A5" s="250" t="s">
        <v>732</v>
      </c>
      <c r="B5" s="251"/>
      <c r="C5" s="251"/>
      <c r="D5" s="251"/>
      <c r="E5" s="251"/>
      <c r="F5" s="251"/>
      <c r="G5" s="252"/>
    </row>
    <row r="6" spans="2:4" s="245" customFormat="1" ht="15" customHeight="1">
      <c r="B6" s="241">
        <v>2101</v>
      </c>
      <c r="C6" s="241" t="s">
        <v>692</v>
      </c>
      <c r="D6" s="241" t="s">
        <v>693</v>
      </c>
    </row>
    <row r="7" s="245" customFormat="1" ht="15" customHeight="1"/>
    <row r="8" spans="1:7" s="244" customFormat="1" ht="15" customHeight="1">
      <c r="A8" s="250" t="s">
        <v>447</v>
      </c>
      <c r="B8" s="251"/>
      <c r="C8" s="251"/>
      <c r="D8" s="251"/>
      <c r="E8" s="251"/>
      <c r="F8" s="251"/>
      <c r="G8" s="252"/>
    </row>
    <row r="9" s="245" customFormat="1" ht="15" customHeight="1"/>
    <row r="10" s="245" customFormat="1" ht="15" customHeight="1"/>
    <row r="11" spans="1:7" s="244" customFormat="1" ht="15" customHeight="1">
      <c r="A11" s="250" t="s">
        <v>448</v>
      </c>
      <c r="B11" s="251"/>
      <c r="C11" s="251"/>
      <c r="D11" s="251"/>
      <c r="E11" s="251"/>
      <c r="F11" s="251"/>
      <c r="G11" s="252"/>
    </row>
    <row r="12" s="245" customFormat="1" ht="15" customHeight="1"/>
    <row r="13" s="245" customFormat="1" ht="15" customHeight="1"/>
    <row r="14" spans="1:7" s="244" customFormat="1" ht="15" customHeight="1">
      <c r="A14" s="250" t="s">
        <v>76</v>
      </c>
      <c r="B14" s="251"/>
      <c r="C14" s="251"/>
      <c r="D14" s="251"/>
      <c r="E14" s="251"/>
      <c r="F14" s="251"/>
      <c r="G14" s="252"/>
    </row>
    <row r="15" s="245" customFormat="1" ht="15" customHeight="1"/>
    <row r="16" s="245" customFormat="1" ht="15" customHeight="1"/>
    <row r="17" spans="1:7" s="244" customFormat="1" ht="15" customHeight="1">
      <c r="A17" s="250" t="s">
        <v>754</v>
      </c>
      <c r="B17" s="251"/>
      <c r="C17" s="251"/>
      <c r="D17" s="251"/>
      <c r="E17" s="251"/>
      <c r="F17" s="251"/>
      <c r="G17" s="252"/>
    </row>
    <row r="18" s="245" customFormat="1" ht="15" customHeight="1"/>
    <row r="19" s="245" customFormat="1" ht="15" customHeight="1"/>
    <row r="20" spans="1:7" s="138" customFormat="1" ht="30" customHeight="1">
      <c r="A20" s="255" t="s">
        <v>738</v>
      </c>
      <c r="B20" s="256"/>
      <c r="C20" s="256"/>
      <c r="D20" s="256"/>
      <c r="E20" s="256"/>
      <c r="F20" s="256"/>
      <c r="G20" s="257"/>
    </row>
    <row r="21" s="245" customFormat="1" ht="15" customHeight="1"/>
    <row r="22" s="245" customFormat="1" ht="15" customHeight="1"/>
    <row r="23" spans="1:7" s="244" customFormat="1" ht="15" customHeight="1">
      <c r="A23" s="250" t="s">
        <v>610</v>
      </c>
      <c r="B23" s="251"/>
      <c r="C23" s="251"/>
      <c r="D23" s="251"/>
      <c r="E23" s="251"/>
      <c r="F23" s="251"/>
      <c r="G23" s="252"/>
    </row>
    <row r="24" spans="1:7" s="243" customFormat="1" ht="15" customHeight="1">
      <c r="A24" s="246" t="s">
        <v>449</v>
      </c>
      <c r="B24" s="254" t="s">
        <v>450</v>
      </c>
      <c r="C24" s="254"/>
      <c r="D24" s="254"/>
      <c r="E24" s="254"/>
      <c r="F24" s="254"/>
      <c r="G24" s="254"/>
    </row>
    <row r="25" spans="1:7" s="243" customFormat="1" ht="15" customHeight="1">
      <c r="A25" s="246" t="s">
        <v>451</v>
      </c>
      <c r="B25" s="254" t="s">
        <v>74</v>
      </c>
      <c r="C25" s="254"/>
      <c r="D25" s="254"/>
      <c r="E25" s="254"/>
      <c r="F25" s="254"/>
      <c r="G25" s="254"/>
    </row>
    <row r="26" ht="15" customHeight="1"/>
    <row r="27" ht="15" customHeight="1"/>
    <row r="28" ht="15" customHeight="1"/>
    <row r="29" ht="15" customHeight="1"/>
  </sheetData>
  <sheetProtection/>
  <mergeCells count="11">
    <mergeCell ref="A8:G8"/>
    <mergeCell ref="A14:G14"/>
    <mergeCell ref="A17:G17"/>
    <mergeCell ref="A23:G23"/>
    <mergeCell ref="A1:G1"/>
    <mergeCell ref="B24:G24"/>
    <mergeCell ref="B25:G25"/>
    <mergeCell ref="A20:G20"/>
    <mergeCell ref="A2:G2"/>
    <mergeCell ref="A5:G5"/>
    <mergeCell ref="A11:G11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M753"/>
  <sheetViews>
    <sheetView zoomScalePageLayoutView="0" workbookViewId="0" topLeftCell="D195">
      <selection activeCell="C2" sqref="C2"/>
    </sheetView>
  </sheetViews>
  <sheetFormatPr defaultColWidth="9.00390625" defaultRowHeight="13.5"/>
  <cols>
    <col min="1" max="1" width="5.125" style="2" hidden="1" customWidth="1"/>
    <col min="2" max="2" width="8.375" style="2" hidden="1" customWidth="1"/>
    <col min="3" max="3" width="9.125" style="2" hidden="1" customWidth="1"/>
    <col min="4" max="4" width="12.625" style="2" customWidth="1"/>
    <col min="5" max="5" width="10.50390625" style="2" bestFit="1" customWidth="1"/>
    <col min="6" max="6" width="12.125" style="2" bestFit="1" customWidth="1"/>
    <col min="7" max="7" width="13.50390625" style="2" bestFit="1" customWidth="1"/>
    <col min="8" max="8" width="3.25390625" style="2" bestFit="1" customWidth="1"/>
    <col min="9" max="9" width="3.50390625" style="2" bestFit="1" customWidth="1"/>
    <col min="10" max="10" width="7.50390625" style="2" bestFit="1" customWidth="1"/>
    <col min="11" max="11" width="5.50390625" style="2" bestFit="1" customWidth="1"/>
    <col min="12" max="12" width="14.625" style="2" bestFit="1" customWidth="1"/>
    <col min="13" max="13" width="7.125" style="2" bestFit="1" customWidth="1"/>
    <col min="14" max="16384" width="9.00390625" style="2" customWidth="1"/>
  </cols>
  <sheetData>
    <row r="1" spans="1:13" ht="13.5">
      <c r="A1" s="132"/>
      <c r="C1" s="8" t="s">
        <v>521</v>
      </c>
      <c r="D1" s="8" t="s">
        <v>504</v>
      </c>
      <c r="E1" s="8" t="s">
        <v>146</v>
      </c>
      <c r="F1" s="8" t="s">
        <v>177</v>
      </c>
      <c r="G1" s="8" t="s">
        <v>178</v>
      </c>
      <c r="H1" s="8" t="s">
        <v>179</v>
      </c>
      <c r="I1" s="8" t="s">
        <v>180</v>
      </c>
      <c r="J1" s="8" t="s">
        <v>185</v>
      </c>
      <c r="K1" s="8" t="s">
        <v>182</v>
      </c>
      <c r="L1" s="8" t="s">
        <v>183</v>
      </c>
      <c r="M1" s="8" t="s">
        <v>522</v>
      </c>
    </row>
    <row r="2" spans="1:13" ht="13.5">
      <c r="A2" s="2">
        <f aca="true" t="shared" si="0" ref="A2:A33">IF(E1=E2,A1,A1+1)</f>
        <v>1</v>
      </c>
      <c r="B2" s="2">
        <f aca="true" t="shared" si="1" ref="B2:B33">A2*10+M2</f>
        <v>11</v>
      </c>
      <c r="C2" s="127">
        <v>1</v>
      </c>
      <c r="D2" s="127" t="s">
        <v>56</v>
      </c>
      <c r="E2" s="127" t="s">
        <v>546</v>
      </c>
      <c r="F2" s="127" t="s">
        <v>546</v>
      </c>
      <c r="G2" s="127" t="s">
        <v>546</v>
      </c>
      <c r="H2" s="127" t="s">
        <v>546</v>
      </c>
      <c r="I2" s="127" t="s">
        <v>546</v>
      </c>
      <c r="J2" s="127" t="s">
        <v>546</v>
      </c>
      <c r="K2" s="127" t="s">
        <v>546</v>
      </c>
      <c r="L2" s="127" t="s">
        <v>546</v>
      </c>
      <c r="M2" s="127">
        <v>1</v>
      </c>
    </row>
    <row r="3" spans="1:13" ht="13.5">
      <c r="A3" s="2">
        <f t="shared" si="0"/>
        <v>1</v>
      </c>
      <c r="B3" s="2">
        <f t="shared" si="1"/>
        <v>12</v>
      </c>
      <c r="C3" s="127">
        <v>1</v>
      </c>
      <c r="D3" s="127" t="s">
        <v>56</v>
      </c>
      <c r="E3" s="127" t="s">
        <v>546</v>
      </c>
      <c r="F3" s="127" t="s">
        <v>546</v>
      </c>
      <c r="G3" s="127" t="s">
        <v>546</v>
      </c>
      <c r="H3" s="127" t="s">
        <v>546</v>
      </c>
      <c r="I3" s="127" t="s">
        <v>546</v>
      </c>
      <c r="J3" s="127" t="s">
        <v>546</v>
      </c>
      <c r="K3" s="127" t="s">
        <v>546</v>
      </c>
      <c r="L3" s="127" t="s">
        <v>546</v>
      </c>
      <c r="M3" s="127">
        <v>2</v>
      </c>
    </row>
    <row r="4" spans="1:13" ht="13.5">
      <c r="A4" s="2">
        <f t="shared" si="0"/>
        <v>1</v>
      </c>
      <c r="B4" s="2">
        <f t="shared" si="1"/>
        <v>13</v>
      </c>
      <c r="C4" s="127">
        <v>1</v>
      </c>
      <c r="D4" s="127" t="s">
        <v>58</v>
      </c>
      <c r="E4" s="127" t="s">
        <v>546</v>
      </c>
      <c r="F4" s="127" t="s">
        <v>546</v>
      </c>
      <c r="G4" s="127" t="s">
        <v>546</v>
      </c>
      <c r="H4" s="127" t="s">
        <v>546</v>
      </c>
      <c r="I4" s="127" t="s">
        <v>546</v>
      </c>
      <c r="J4" s="127" t="s">
        <v>546</v>
      </c>
      <c r="K4" s="127" t="s">
        <v>546</v>
      </c>
      <c r="L4" s="127" t="s">
        <v>546</v>
      </c>
      <c r="M4" s="127">
        <v>3</v>
      </c>
    </row>
    <row r="5" spans="1:13" ht="13.5">
      <c r="A5" s="2">
        <f t="shared" si="0"/>
        <v>1</v>
      </c>
      <c r="B5" s="2">
        <f t="shared" si="1"/>
        <v>14</v>
      </c>
      <c r="C5" s="127">
        <v>1</v>
      </c>
      <c r="D5" s="127" t="s">
        <v>58</v>
      </c>
      <c r="E5" s="127" t="s">
        <v>546</v>
      </c>
      <c r="F5" s="127" t="s">
        <v>546</v>
      </c>
      <c r="G5" s="127" t="s">
        <v>546</v>
      </c>
      <c r="H5" s="127" t="s">
        <v>546</v>
      </c>
      <c r="I5" s="127" t="s">
        <v>546</v>
      </c>
      <c r="J5" s="127" t="s">
        <v>546</v>
      </c>
      <c r="K5" s="127" t="s">
        <v>546</v>
      </c>
      <c r="L5" s="127" t="s">
        <v>546</v>
      </c>
      <c r="M5" s="127">
        <v>4</v>
      </c>
    </row>
    <row r="6" spans="1:13" ht="13.5">
      <c r="A6" s="2">
        <f t="shared" si="0"/>
        <v>1</v>
      </c>
      <c r="B6" s="2">
        <f t="shared" si="1"/>
        <v>14</v>
      </c>
      <c r="C6" s="127">
        <v>2</v>
      </c>
      <c r="D6" s="127" t="s">
        <v>590</v>
      </c>
      <c r="E6" s="127" t="s">
        <v>546</v>
      </c>
      <c r="F6" s="127" t="s">
        <v>546</v>
      </c>
      <c r="G6" s="127" t="s">
        <v>546</v>
      </c>
      <c r="H6" s="127" t="s">
        <v>546</v>
      </c>
      <c r="I6" s="127" t="s">
        <v>546</v>
      </c>
      <c r="J6" s="127" t="s">
        <v>546</v>
      </c>
      <c r="K6" s="127" t="s">
        <v>546</v>
      </c>
      <c r="L6" s="127" t="s">
        <v>546</v>
      </c>
      <c r="M6" s="127">
        <v>4</v>
      </c>
    </row>
    <row r="7" spans="1:13" ht="13.5">
      <c r="A7" s="2">
        <f t="shared" si="0"/>
        <v>1</v>
      </c>
      <c r="B7" s="2">
        <f t="shared" si="1"/>
        <v>14</v>
      </c>
      <c r="C7" s="127">
        <v>2</v>
      </c>
      <c r="D7" s="127" t="s">
        <v>590</v>
      </c>
      <c r="E7" s="127" t="s">
        <v>546</v>
      </c>
      <c r="F7" s="127" t="s">
        <v>546</v>
      </c>
      <c r="G7" s="127" t="s">
        <v>546</v>
      </c>
      <c r="H7" s="127" t="s">
        <v>546</v>
      </c>
      <c r="I7" s="127" t="s">
        <v>546</v>
      </c>
      <c r="J7" s="127" t="s">
        <v>546</v>
      </c>
      <c r="K7" s="127" t="s">
        <v>546</v>
      </c>
      <c r="L7" s="127" t="s">
        <v>546</v>
      </c>
      <c r="M7" s="127">
        <v>4</v>
      </c>
    </row>
    <row r="8" spans="1:13" ht="13.5">
      <c r="A8" s="2">
        <f t="shared" si="0"/>
        <v>1</v>
      </c>
      <c r="B8" s="2">
        <f t="shared" si="1"/>
        <v>14</v>
      </c>
      <c r="C8" s="127">
        <v>2</v>
      </c>
      <c r="D8" s="127" t="s">
        <v>590</v>
      </c>
      <c r="E8" s="127" t="s">
        <v>546</v>
      </c>
      <c r="F8" s="127" t="s">
        <v>546</v>
      </c>
      <c r="G8" s="127" t="s">
        <v>546</v>
      </c>
      <c r="H8" s="127" t="s">
        <v>546</v>
      </c>
      <c r="I8" s="127" t="s">
        <v>546</v>
      </c>
      <c r="J8" s="127" t="s">
        <v>546</v>
      </c>
      <c r="K8" s="127" t="s">
        <v>546</v>
      </c>
      <c r="L8" s="127" t="s">
        <v>546</v>
      </c>
      <c r="M8" s="127">
        <v>4</v>
      </c>
    </row>
    <row r="9" spans="1:13" ht="13.5">
      <c r="A9" s="2">
        <f t="shared" si="0"/>
        <v>1</v>
      </c>
      <c r="B9" s="2">
        <f t="shared" si="1"/>
        <v>14</v>
      </c>
      <c r="C9" s="127">
        <v>2</v>
      </c>
      <c r="D9" s="127" t="s">
        <v>590</v>
      </c>
      <c r="E9" s="127" t="s">
        <v>546</v>
      </c>
      <c r="F9" s="127" t="s">
        <v>546</v>
      </c>
      <c r="G9" s="127" t="s">
        <v>546</v>
      </c>
      <c r="H9" s="127" t="s">
        <v>546</v>
      </c>
      <c r="I9" s="127" t="s">
        <v>546</v>
      </c>
      <c r="J9" s="127" t="s">
        <v>546</v>
      </c>
      <c r="K9" s="127" t="s">
        <v>546</v>
      </c>
      <c r="L9" s="127" t="s">
        <v>546</v>
      </c>
      <c r="M9" s="127">
        <v>4</v>
      </c>
    </row>
    <row r="10" spans="1:13" ht="13.5">
      <c r="A10" s="2">
        <f t="shared" si="0"/>
        <v>1</v>
      </c>
      <c r="B10" s="2">
        <f t="shared" si="1"/>
        <v>14</v>
      </c>
      <c r="C10" s="127">
        <v>2</v>
      </c>
      <c r="D10" s="127" t="s">
        <v>590</v>
      </c>
      <c r="E10" s="127" t="s">
        <v>546</v>
      </c>
      <c r="F10" s="127" t="s">
        <v>546</v>
      </c>
      <c r="G10" s="127" t="s">
        <v>546</v>
      </c>
      <c r="H10" s="127" t="s">
        <v>546</v>
      </c>
      <c r="I10" s="127" t="s">
        <v>546</v>
      </c>
      <c r="J10" s="127" t="s">
        <v>546</v>
      </c>
      <c r="K10" s="127" t="s">
        <v>546</v>
      </c>
      <c r="L10" s="127" t="s">
        <v>546</v>
      </c>
      <c r="M10" s="127">
        <v>4</v>
      </c>
    </row>
    <row r="11" spans="1:13" ht="13.5">
      <c r="A11" s="2">
        <f t="shared" si="0"/>
        <v>1</v>
      </c>
      <c r="B11" s="2">
        <f t="shared" si="1"/>
        <v>14</v>
      </c>
      <c r="C11" s="127">
        <v>2</v>
      </c>
      <c r="D11" s="127" t="s">
        <v>590</v>
      </c>
      <c r="E11" s="127" t="s">
        <v>546</v>
      </c>
      <c r="F11" s="127" t="s">
        <v>546</v>
      </c>
      <c r="G11" s="127" t="s">
        <v>546</v>
      </c>
      <c r="H11" s="127" t="s">
        <v>546</v>
      </c>
      <c r="I11" s="127" t="s">
        <v>546</v>
      </c>
      <c r="J11" s="127" t="s">
        <v>546</v>
      </c>
      <c r="K11" s="127" t="s">
        <v>546</v>
      </c>
      <c r="L11" s="127" t="s">
        <v>546</v>
      </c>
      <c r="M11" s="127">
        <v>4</v>
      </c>
    </row>
    <row r="12" spans="1:13" ht="13.5">
      <c r="A12" s="2">
        <f t="shared" si="0"/>
        <v>1</v>
      </c>
      <c r="B12" s="2">
        <f t="shared" si="1"/>
        <v>15</v>
      </c>
      <c r="C12" s="127">
        <v>1</v>
      </c>
      <c r="D12" s="127" t="s">
        <v>60</v>
      </c>
      <c r="E12" s="127" t="s">
        <v>546</v>
      </c>
      <c r="F12" s="127" t="s">
        <v>546</v>
      </c>
      <c r="G12" s="127" t="s">
        <v>546</v>
      </c>
      <c r="H12" s="127" t="s">
        <v>546</v>
      </c>
      <c r="I12" s="127" t="s">
        <v>546</v>
      </c>
      <c r="J12" s="127" t="s">
        <v>546</v>
      </c>
      <c r="K12" s="127" t="s">
        <v>546</v>
      </c>
      <c r="L12" s="127" t="s">
        <v>546</v>
      </c>
      <c r="M12" s="127">
        <v>5</v>
      </c>
    </row>
    <row r="13" spans="1:13" ht="13.5">
      <c r="A13" s="2">
        <f t="shared" si="0"/>
        <v>1</v>
      </c>
      <c r="B13" s="2">
        <f t="shared" si="1"/>
        <v>15</v>
      </c>
      <c r="C13" s="127">
        <v>3</v>
      </c>
      <c r="D13" s="127" t="s">
        <v>592</v>
      </c>
      <c r="E13" s="127" t="s">
        <v>546</v>
      </c>
      <c r="F13" s="127" t="s">
        <v>546</v>
      </c>
      <c r="G13" s="127" t="s">
        <v>546</v>
      </c>
      <c r="H13" s="127" t="s">
        <v>546</v>
      </c>
      <c r="I13" s="127" t="s">
        <v>546</v>
      </c>
      <c r="J13" s="127" t="s">
        <v>546</v>
      </c>
      <c r="K13" s="127" t="s">
        <v>546</v>
      </c>
      <c r="L13" s="127" t="s">
        <v>546</v>
      </c>
      <c r="M13" s="127">
        <v>5</v>
      </c>
    </row>
    <row r="14" spans="1:13" ht="13.5">
      <c r="A14" s="2">
        <f t="shared" si="0"/>
        <v>1</v>
      </c>
      <c r="B14" s="2">
        <f t="shared" si="1"/>
        <v>15</v>
      </c>
      <c r="C14" s="127">
        <v>3</v>
      </c>
      <c r="D14" s="127" t="s">
        <v>592</v>
      </c>
      <c r="E14" s="127" t="s">
        <v>546</v>
      </c>
      <c r="F14" s="127" t="s">
        <v>546</v>
      </c>
      <c r="G14" s="127" t="s">
        <v>546</v>
      </c>
      <c r="H14" s="127" t="s">
        <v>546</v>
      </c>
      <c r="I14" s="127" t="s">
        <v>546</v>
      </c>
      <c r="J14" s="127" t="s">
        <v>546</v>
      </c>
      <c r="K14" s="127" t="s">
        <v>546</v>
      </c>
      <c r="L14" s="127" t="s">
        <v>546</v>
      </c>
      <c r="M14" s="127">
        <v>5</v>
      </c>
    </row>
    <row r="15" spans="1:13" ht="13.5">
      <c r="A15" s="2">
        <f t="shared" si="0"/>
        <v>1</v>
      </c>
      <c r="B15" s="2">
        <f t="shared" si="1"/>
        <v>15</v>
      </c>
      <c r="C15" s="127">
        <v>3</v>
      </c>
      <c r="D15" s="127" t="s">
        <v>592</v>
      </c>
      <c r="E15" s="127" t="s">
        <v>546</v>
      </c>
      <c r="F15" s="127" t="s">
        <v>546</v>
      </c>
      <c r="G15" s="127" t="s">
        <v>546</v>
      </c>
      <c r="H15" s="127" t="s">
        <v>546</v>
      </c>
      <c r="I15" s="127" t="s">
        <v>546</v>
      </c>
      <c r="J15" s="127" t="s">
        <v>546</v>
      </c>
      <c r="K15" s="127" t="s">
        <v>546</v>
      </c>
      <c r="L15" s="127" t="s">
        <v>546</v>
      </c>
      <c r="M15" s="127">
        <v>5</v>
      </c>
    </row>
    <row r="16" spans="1:13" ht="13.5">
      <c r="A16" s="2">
        <f t="shared" si="0"/>
        <v>1</v>
      </c>
      <c r="B16" s="2">
        <f t="shared" si="1"/>
        <v>15</v>
      </c>
      <c r="C16" s="127">
        <v>3</v>
      </c>
      <c r="D16" s="127" t="s">
        <v>592</v>
      </c>
      <c r="E16" s="127" t="s">
        <v>546</v>
      </c>
      <c r="F16" s="127" t="s">
        <v>546</v>
      </c>
      <c r="G16" s="127" t="s">
        <v>546</v>
      </c>
      <c r="H16" s="127" t="s">
        <v>546</v>
      </c>
      <c r="I16" s="127" t="s">
        <v>546</v>
      </c>
      <c r="J16" s="127" t="s">
        <v>546</v>
      </c>
      <c r="K16" s="127" t="s">
        <v>546</v>
      </c>
      <c r="L16" s="127" t="s">
        <v>546</v>
      </c>
      <c r="M16" s="127">
        <v>5</v>
      </c>
    </row>
    <row r="17" spans="1:13" ht="13.5">
      <c r="A17" s="2">
        <f t="shared" si="0"/>
        <v>1</v>
      </c>
      <c r="B17" s="2">
        <f t="shared" si="1"/>
        <v>15</v>
      </c>
      <c r="C17" s="127">
        <v>3</v>
      </c>
      <c r="D17" s="127" t="s">
        <v>592</v>
      </c>
      <c r="E17" s="127" t="s">
        <v>546</v>
      </c>
      <c r="F17" s="127" t="s">
        <v>546</v>
      </c>
      <c r="G17" s="127" t="s">
        <v>546</v>
      </c>
      <c r="H17" s="127" t="s">
        <v>546</v>
      </c>
      <c r="I17" s="127" t="s">
        <v>546</v>
      </c>
      <c r="J17" s="127" t="s">
        <v>546</v>
      </c>
      <c r="K17" s="127" t="s">
        <v>546</v>
      </c>
      <c r="L17" s="127" t="s">
        <v>546</v>
      </c>
      <c r="M17" s="127">
        <v>5</v>
      </c>
    </row>
    <row r="18" spans="1:13" ht="13.5">
      <c r="A18" s="2">
        <f t="shared" si="0"/>
        <v>1</v>
      </c>
      <c r="B18" s="2">
        <f t="shared" si="1"/>
        <v>15</v>
      </c>
      <c r="C18" s="127">
        <v>3</v>
      </c>
      <c r="D18" s="127" t="s">
        <v>592</v>
      </c>
      <c r="E18" s="127" t="s">
        <v>546</v>
      </c>
      <c r="F18" s="127" t="s">
        <v>546</v>
      </c>
      <c r="G18" s="127" t="s">
        <v>546</v>
      </c>
      <c r="H18" s="127" t="s">
        <v>546</v>
      </c>
      <c r="I18" s="127" t="s">
        <v>546</v>
      </c>
      <c r="J18" s="127" t="s">
        <v>546</v>
      </c>
      <c r="K18" s="127" t="s">
        <v>546</v>
      </c>
      <c r="L18" s="127" t="s">
        <v>546</v>
      </c>
      <c r="M18" s="127">
        <v>5</v>
      </c>
    </row>
    <row r="19" spans="1:13" ht="13.5">
      <c r="A19" s="2">
        <f t="shared" si="0"/>
        <v>1</v>
      </c>
      <c r="B19" s="2">
        <f t="shared" si="1"/>
        <v>16</v>
      </c>
      <c r="C19" s="127">
        <v>1</v>
      </c>
      <c r="D19" s="127" t="s">
        <v>60</v>
      </c>
      <c r="E19" s="127" t="s">
        <v>546</v>
      </c>
      <c r="F19" s="127" t="s">
        <v>546</v>
      </c>
      <c r="G19" s="127" t="s">
        <v>546</v>
      </c>
      <c r="H19" s="127" t="s">
        <v>546</v>
      </c>
      <c r="I19" s="127" t="s">
        <v>546</v>
      </c>
      <c r="J19" s="127" t="s">
        <v>546</v>
      </c>
      <c r="K19" s="127" t="s">
        <v>546</v>
      </c>
      <c r="L19" s="127" t="s">
        <v>546</v>
      </c>
      <c r="M19" s="127">
        <v>6</v>
      </c>
    </row>
    <row r="20" spans="1:13" ht="13.5">
      <c r="A20" s="2">
        <f t="shared" si="0"/>
        <v>1</v>
      </c>
      <c r="B20" s="2">
        <f t="shared" si="1"/>
        <v>17</v>
      </c>
      <c r="C20" s="127">
        <v>1</v>
      </c>
      <c r="D20" s="127" t="s">
        <v>62</v>
      </c>
      <c r="E20" s="127" t="s">
        <v>546</v>
      </c>
      <c r="F20" s="127" t="s">
        <v>546</v>
      </c>
      <c r="G20" s="127" t="s">
        <v>546</v>
      </c>
      <c r="H20" s="127" t="s">
        <v>546</v>
      </c>
      <c r="I20" s="127" t="s">
        <v>546</v>
      </c>
      <c r="J20" s="127" t="s">
        <v>546</v>
      </c>
      <c r="K20" s="127" t="s">
        <v>546</v>
      </c>
      <c r="L20" s="127" t="s">
        <v>546</v>
      </c>
      <c r="M20" s="127">
        <v>7</v>
      </c>
    </row>
    <row r="21" spans="1:13" ht="13.5">
      <c r="A21" s="2">
        <f t="shared" si="0"/>
        <v>1</v>
      </c>
      <c r="B21" s="2">
        <f t="shared" si="1"/>
        <v>18</v>
      </c>
      <c r="C21" s="127">
        <v>1</v>
      </c>
      <c r="D21" s="127" t="s">
        <v>62</v>
      </c>
      <c r="E21" s="127" t="s">
        <v>546</v>
      </c>
      <c r="F21" s="127" t="s">
        <v>546</v>
      </c>
      <c r="G21" s="127" t="s">
        <v>546</v>
      </c>
      <c r="H21" s="127" t="s">
        <v>546</v>
      </c>
      <c r="I21" s="127" t="s">
        <v>546</v>
      </c>
      <c r="J21" s="127" t="s">
        <v>546</v>
      </c>
      <c r="K21" s="127" t="s">
        <v>546</v>
      </c>
      <c r="L21" s="127" t="s">
        <v>546</v>
      </c>
      <c r="M21" s="127">
        <v>8</v>
      </c>
    </row>
    <row r="22" spans="1:13" ht="13.5">
      <c r="A22" s="2">
        <f t="shared" si="0"/>
        <v>1</v>
      </c>
      <c r="B22" s="2">
        <f t="shared" si="1"/>
        <v>19</v>
      </c>
      <c r="C22" s="127">
        <v>1</v>
      </c>
      <c r="D22" s="127" t="s">
        <v>64</v>
      </c>
      <c r="E22" s="127" t="s">
        <v>546</v>
      </c>
      <c r="F22" s="127" t="s">
        <v>546</v>
      </c>
      <c r="G22" s="127" t="s">
        <v>546</v>
      </c>
      <c r="H22" s="127" t="s">
        <v>546</v>
      </c>
      <c r="I22" s="127" t="s">
        <v>546</v>
      </c>
      <c r="J22" s="127" t="s">
        <v>546</v>
      </c>
      <c r="K22" s="127" t="s">
        <v>546</v>
      </c>
      <c r="L22" s="127" t="s">
        <v>546</v>
      </c>
      <c r="M22" s="127">
        <v>9</v>
      </c>
    </row>
    <row r="23" spans="1:13" ht="13.5">
      <c r="A23" s="2">
        <f t="shared" si="0"/>
        <v>1</v>
      </c>
      <c r="B23" s="2">
        <f t="shared" si="1"/>
        <v>20</v>
      </c>
      <c r="C23" s="127">
        <v>1</v>
      </c>
      <c r="D23" s="127" t="s">
        <v>64</v>
      </c>
      <c r="E23" s="127" t="s">
        <v>546</v>
      </c>
      <c r="F23" s="127" t="s">
        <v>546</v>
      </c>
      <c r="G23" s="127" t="s">
        <v>546</v>
      </c>
      <c r="H23" s="127" t="s">
        <v>546</v>
      </c>
      <c r="I23" s="127" t="s">
        <v>546</v>
      </c>
      <c r="J23" s="127" t="s">
        <v>546</v>
      </c>
      <c r="K23" s="127" t="s">
        <v>546</v>
      </c>
      <c r="L23" s="127" t="s">
        <v>546</v>
      </c>
      <c r="M23" s="127">
        <v>10</v>
      </c>
    </row>
    <row r="24" spans="1:13" ht="13.5">
      <c r="A24" s="2">
        <f t="shared" si="0"/>
        <v>1</v>
      </c>
      <c r="B24" s="2">
        <f t="shared" si="1"/>
        <v>21</v>
      </c>
      <c r="C24" s="127">
        <v>1</v>
      </c>
      <c r="D24" s="127" t="s">
        <v>66</v>
      </c>
      <c r="E24" s="127" t="s">
        <v>546</v>
      </c>
      <c r="F24" s="127" t="s">
        <v>546</v>
      </c>
      <c r="G24" s="127" t="s">
        <v>546</v>
      </c>
      <c r="H24" s="127" t="s">
        <v>546</v>
      </c>
      <c r="I24" s="127" t="s">
        <v>546</v>
      </c>
      <c r="J24" s="127" t="s">
        <v>546</v>
      </c>
      <c r="K24" s="127" t="s">
        <v>546</v>
      </c>
      <c r="L24" s="127" t="s">
        <v>546</v>
      </c>
      <c r="M24" s="127">
        <v>11</v>
      </c>
    </row>
    <row r="25" spans="1:13" ht="13.5">
      <c r="A25" s="2">
        <f t="shared" si="0"/>
        <v>1</v>
      </c>
      <c r="B25" s="2">
        <f t="shared" si="1"/>
        <v>22</v>
      </c>
      <c r="C25" s="127">
        <v>1</v>
      </c>
      <c r="D25" s="127" t="s">
        <v>66</v>
      </c>
      <c r="E25" s="127" t="s">
        <v>546</v>
      </c>
      <c r="F25" s="127" t="s">
        <v>546</v>
      </c>
      <c r="G25" s="127" t="s">
        <v>546</v>
      </c>
      <c r="H25" s="127" t="s">
        <v>546</v>
      </c>
      <c r="I25" s="127" t="s">
        <v>546</v>
      </c>
      <c r="J25" s="127" t="s">
        <v>546</v>
      </c>
      <c r="K25" s="127" t="s">
        <v>546</v>
      </c>
      <c r="L25" s="127" t="s">
        <v>546</v>
      </c>
      <c r="M25" s="127">
        <v>12</v>
      </c>
    </row>
    <row r="26" spans="1:13" ht="13.5">
      <c r="A26" s="2">
        <f t="shared" si="0"/>
        <v>1</v>
      </c>
      <c r="B26" s="2">
        <f t="shared" si="1"/>
        <v>23</v>
      </c>
      <c r="C26" s="127">
        <v>1</v>
      </c>
      <c r="D26" s="127" t="s">
        <v>747</v>
      </c>
      <c r="E26" s="127" t="s">
        <v>546</v>
      </c>
      <c r="F26" s="127" t="s">
        <v>546</v>
      </c>
      <c r="G26" s="127" t="s">
        <v>546</v>
      </c>
      <c r="H26" s="127" t="s">
        <v>546</v>
      </c>
      <c r="I26" s="127" t="s">
        <v>546</v>
      </c>
      <c r="J26" s="127" t="s">
        <v>546</v>
      </c>
      <c r="K26" s="127" t="s">
        <v>546</v>
      </c>
      <c r="L26" s="127" t="s">
        <v>546</v>
      </c>
      <c r="M26" s="127">
        <v>13</v>
      </c>
    </row>
    <row r="27" spans="1:13" ht="13.5">
      <c r="A27" s="2">
        <f t="shared" si="0"/>
        <v>1</v>
      </c>
      <c r="B27" s="2">
        <f t="shared" si="1"/>
        <v>24</v>
      </c>
      <c r="C27" s="127">
        <v>1</v>
      </c>
      <c r="D27" s="127" t="s">
        <v>747</v>
      </c>
      <c r="E27" s="127" t="s">
        <v>546</v>
      </c>
      <c r="F27" s="127" t="s">
        <v>546</v>
      </c>
      <c r="G27" s="127" t="s">
        <v>546</v>
      </c>
      <c r="H27" s="127" t="s">
        <v>546</v>
      </c>
      <c r="I27" s="127" t="s">
        <v>546</v>
      </c>
      <c r="J27" s="127" t="s">
        <v>546</v>
      </c>
      <c r="K27" s="127" t="s">
        <v>546</v>
      </c>
      <c r="L27" s="127" t="s">
        <v>546</v>
      </c>
      <c r="M27" s="127">
        <v>14</v>
      </c>
    </row>
    <row r="28" spans="1:13" ht="13.5">
      <c r="A28" s="2">
        <f t="shared" si="0"/>
        <v>1</v>
      </c>
      <c r="B28" s="2">
        <f t="shared" si="1"/>
        <v>25</v>
      </c>
      <c r="C28" s="127">
        <v>1</v>
      </c>
      <c r="D28" s="127" t="s">
        <v>68</v>
      </c>
      <c r="E28" s="127" t="s">
        <v>546</v>
      </c>
      <c r="F28" s="127" t="s">
        <v>546</v>
      </c>
      <c r="G28" s="127" t="s">
        <v>546</v>
      </c>
      <c r="H28" s="127" t="s">
        <v>546</v>
      </c>
      <c r="I28" s="127" t="s">
        <v>546</v>
      </c>
      <c r="J28" s="127" t="s">
        <v>546</v>
      </c>
      <c r="K28" s="127" t="s">
        <v>546</v>
      </c>
      <c r="L28" s="127" t="s">
        <v>546</v>
      </c>
      <c r="M28" s="127">
        <v>15</v>
      </c>
    </row>
    <row r="29" spans="1:13" ht="13.5">
      <c r="A29" s="2">
        <f t="shared" si="0"/>
        <v>1</v>
      </c>
      <c r="B29" s="2">
        <f t="shared" si="1"/>
        <v>26</v>
      </c>
      <c r="C29" s="127">
        <v>1</v>
      </c>
      <c r="D29" s="127" t="s">
        <v>68</v>
      </c>
      <c r="E29" s="127" t="s">
        <v>546</v>
      </c>
      <c r="F29" s="127" t="s">
        <v>546</v>
      </c>
      <c r="G29" s="127" t="s">
        <v>546</v>
      </c>
      <c r="H29" s="127" t="s">
        <v>546</v>
      </c>
      <c r="I29" s="127" t="s">
        <v>546</v>
      </c>
      <c r="J29" s="127" t="s">
        <v>546</v>
      </c>
      <c r="K29" s="127" t="s">
        <v>546</v>
      </c>
      <c r="L29" s="127" t="s">
        <v>546</v>
      </c>
      <c r="M29" s="127">
        <v>16</v>
      </c>
    </row>
    <row r="30" spans="1:13" ht="13.5">
      <c r="A30" s="2">
        <f t="shared" si="0"/>
        <v>1</v>
      </c>
      <c r="B30" s="2">
        <f t="shared" si="1"/>
        <v>27</v>
      </c>
      <c r="C30" s="127">
        <v>1</v>
      </c>
      <c r="D30" s="127" t="s">
        <v>70</v>
      </c>
      <c r="E30" s="127" t="s">
        <v>546</v>
      </c>
      <c r="F30" s="127" t="s">
        <v>546</v>
      </c>
      <c r="G30" s="127" t="s">
        <v>546</v>
      </c>
      <c r="H30" s="127" t="s">
        <v>546</v>
      </c>
      <c r="I30" s="127" t="s">
        <v>546</v>
      </c>
      <c r="J30" s="127" t="s">
        <v>546</v>
      </c>
      <c r="K30" s="127" t="s">
        <v>546</v>
      </c>
      <c r="L30" s="127" t="s">
        <v>546</v>
      </c>
      <c r="M30" s="127">
        <v>17</v>
      </c>
    </row>
    <row r="31" spans="1:13" ht="13.5">
      <c r="A31" s="2">
        <f t="shared" si="0"/>
        <v>1</v>
      </c>
      <c r="B31" s="2">
        <f t="shared" si="1"/>
        <v>28</v>
      </c>
      <c r="C31" s="127">
        <v>1</v>
      </c>
      <c r="D31" s="127" t="s">
        <v>70</v>
      </c>
      <c r="E31" s="127" t="s">
        <v>546</v>
      </c>
      <c r="F31" s="127" t="s">
        <v>546</v>
      </c>
      <c r="G31" s="127" t="s">
        <v>546</v>
      </c>
      <c r="H31" s="127" t="s">
        <v>546</v>
      </c>
      <c r="I31" s="127" t="s">
        <v>546</v>
      </c>
      <c r="J31" s="127" t="s">
        <v>546</v>
      </c>
      <c r="K31" s="127" t="s">
        <v>546</v>
      </c>
      <c r="L31" s="127" t="s">
        <v>546</v>
      </c>
      <c r="M31" s="127">
        <v>18</v>
      </c>
    </row>
    <row r="32" spans="1:13" ht="13.5">
      <c r="A32" s="2">
        <f t="shared" si="0"/>
        <v>1</v>
      </c>
      <c r="B32" s="2">
        <f t="shared" si="1"/>
        <v>29</v>
      </c>
      <c r="C32" s="127">
        <v>1</v>
      </c>
      <c r="D32" s="127" t="s">
        <v>72</v>
      </c>
      <c r="E32" s="127" t="s">
        <v>546</v>
      </c>
      <c r="F32" s="127" t="s">
        <v>546</v>
      </c>
      <c r="G32" s="127" t="s">
        <v>546</v>
      </c>
      <c r="H32" s="127" t="s">
        <v>546</v>
      </c>
      <c r="I32" s="127" t="s">
        <v>546</v>
      </c>
      <c r="J32" s="127" t="s">
        <v>546</v>
      </c>
      <c r="K32" s="127" t="s">
        <v>546</v>
      </c>
      <c r="L32" s="127" t="s">
        <v>546</v>
      </c>
      <c r="M32" s="127">
        <v>19</v>
      </c>
    </row>
    <row r="33" spans="1:13" ht="13.5">
      <c r="A33" s="2">
        <f t="shared" si="0"/>
        <v>1</v>
      </c>
      <c r="B33" s="2">
        <f t="shared" si="1"/>
        <v>30</v>
      </c>
      <c r="C33" s="127">
        <v>1</v>
      </c>
      <c r="D33" s="127" t="s">
        <v>72</v>
      </c>
      <c r="E33" s="127" t="s">
        <v>546</v>
      </c>
      <c r="F33" s="127" t="s">
        <v>546</v>
      </c>
      <c r="G33" s="127" t="s">
        <v>546</v>
      </c>
      <c r="H33" s="127" t="s">
        <v>546</v>
      </c>
      <c r="I33" s="127" t="s">
        <v>546</v>
      </c>
      <c r="J33" s="127" t="s">
        <v>546</v>
      </c>
      <c r="K33" s="127" t="s">
        <v>546</v>
      </c>
      <c r="L33" s="127" t="s">
        <v>546</v>
      </c>
      <c r="M33" s="127">
        <v>20</v>
      </c>
    </row>
    <row r="34" spans="1:13" ht="13.5">
      <c r="A34" s="2">
        <f aca="true" t="shared" si="2" ref="A34:A65">IF(E33=E34,A33,A33+1)</f>
        <v>1</v>
      </c>
      <c r="B34" s="2">
        <f aca="true" t="shared" si="3" ref="B34:B65">A34*10+M34</f>
        <v>31</v>
      </c>
      <c r="C34" s="127">
        <v>1</v>
      </c>
      <c r="D34" s="127" t="s">
        <v>78</v>
      </c>
      <c r="E34" s="127" t="s">
        <v>546</v>
      </c>
      <c r="F34" s="127" t="s">
        <v>546</v>
      </c>
      <c r="G34" s="127" t="s">
        <v>546</v>
      </c>
      <c r="H34" s="127" t="s">
        <v>546</v>
      </c>
      <c r="I34" s="127" t="s">
        <v>546</v>
      </c>
      <c r="J34" s="127" t="s">
        <v>546</v>
      </c>
      <c r="K34" s="127" t="s">
        <v>546</v>
      </c>
      <c r="L34" s="127" t="s">
        <v>546</v>
      </c>
      <c r="M34" s="127">
        <v>21</v>
      </c>
    </row>
    <row r="35" spans="1:13" ht="13.5">
      <c r="A35" s="2">
        <f t="shared" si="2"/>
        <v>1</v>
      </c>
      <c r="B35" s="2">
        <f t="shared" si="3"/>
        <v>32</v>
      </c>
      <c r="C35" s="127">
        <v>1</v>
      </c>
      <c r="D35" s="127" t="s">
        <v>78</v>
      </c>
      <c r="E35" s="127" t="s">
        <v>546</v>
      </c>
      <c r="F35" s="127" t="s">
        <v>546</v>
      </c>
      <c r="G35" s="127" t="s">
        <v>546</v>
      </c>
      <c r="H35" s="127" t="s">
        <v>546</v>
      </c>
      <c r="I35" s="127" t="s">
        <v>546</v>
      </c>
      <c r="J35" s="127" t="s">
        <v>546</v>
      </c>
      <c r="K35" s="127" t="s">
        <v>546</v>
      </c>
      <c r="L35" s="127" t="s">
        <v>546</v>
      </c>
      <c r="M35" s="127">
        <v>22</v>
      </c>
    </row>
    <row r="36" spans="1:13" ht="13.5">
      <c r="A36" s="2">
        <f t="shared" si="2"/>
        <v>1</v>
      </c>
      <c r="B36" s="2">
        <f t="shared" si="3"/>
        <v>33</v>
      </c>
      <c r="C36" s="127">
        <v>1</v>
      </c>
      <c r="D36" s="127" t="s">
        <v>80</v>
      </c>
      <c r="E36" s="127" t="s">
        <v>546</v>
      </c>
      <c r="F36" s="127" t="s">
        <v>546</v>
      </c>
      <c r="G36" s="127" t="s">
        <v>546</v>
      </c>
      <c r="H36" s="127" t="s">
        <v>546</v>
      </c>
      <c r="I36" s="127" t="s">
        <v>546</v>
      </c>
      <c r="J36" s="127" t="s">
        <v>546</v>
      </c>
      <c r="K36" s="127" t="s">
        <v>546</v>
      </c>
      <c r="L36" s="127" t="s">
        <v>546</v>
      </c>
      <c r="M36" s="127">
        <v>23</v>
      </c>
    </row>
    <row r="37" spans="1:13" ht="13.5">
      <c r="A37" s="2">
        <f t="shared" si="2"/>
        <v>1</v>
      </c>
      <c r="B37" s="2">
        <f t="shared" si="3"/>
        <v>34</v>
      </c>
      <c r="C37" s="127">
        <v>1</v>
      </c>
      <c r="D37" s="127" t="s">
        <v>80</v>
      </c>
      <c r="E37" s="127" t="s">
        <v>546</v>
      </c>
      <c r="F37" s="127" t="s">
        <v>546</v>
      </c>
      <c r="G37" s="127" t="s">
        <v>546</v>
      </c>
      <c r="H37" s="127" t="s">
        <v>546</v>
      </c>
      <c r="I37" s="127" t="s">
        <v>546</v>
      </c>
      <c r="J37" s="127" t="s">
        <v>546</v>
      </c>
      <c r="K37" s="127" t="s">
        <v>546</v>
      </c>
      <c r="L37" s="127" t="s">
        <v>546</v>
      </c>
      <c r="M37" s="127">
        <v>24</v>
      </c>
    </row>
    <row r="38" spans="1:13" ht="13.5">
      <c r="A38" s="2">
        <f t="shared" si="2"/>
        <v>1</v>
      </c>
      <c r="B38" s="2">
        <f t="shared" si="3"/>
        <v>35</v>
      </c>
      <c r="C38" s="127">
        <v>1</v>
      </c>
      <c r="D38" s="127" t="s">
        <v>82</v>
      </c>
      <c r="E38" s="127" t="s">
        <v>546</v>
      </c>
      <c r="F38" s="127" t="s">
        <v>546</v>
      </c>
      <c r="G38" s="127" t="s">
        <v>546</v>
      </c>
      <c r="H38" s="127" t="s">
        <v>546</v>
      </c>
      <c r="I38" s="127" t="s">
        <v>546</v>
      </c>
      <c r="J38" s="127" t="s">
        <v>546</v>
      </c>
      <c r="K38" s="127" t="s">
        <v>546</v>
      </c>
      <c r="L38" s="127" t="s">
        <v>546</v>
      </c>
      <c r="M38" s="127">
        <v>25</v>
      </c>
    </row>
    <row r="39" spans="1:13" ht="13.5">
      <c r="A39" s="2">
        <f t="shared" si="2"/>
        <v>1</v>
      </c>
      <c r="B39" s="2">
        <f t="shared" si="3"/>
        <v>36</v>
      </c>
      <c r="C39" s="127">
        <v>1</v>
      </c>
      <c r="D39" s="127" t="s">
        <v>82</v>
      </c>
      <c r="E39" s="127" t="s">
        <v>546</v>
      </c>
      <c r="F39" s="127" t="s">
        <v>546</v>
      </c>
      <c r="G39" s="127" t="s">
        <v>546</v>
      </c>
      <c r="H39" s="127" t="s">
        <v>546</v>
      </c>
      <c r="I39" s="127" t="s">
        <v>546</v>
      </c>
      <c r="J39" s="127" t="s">
        <v>546</v>
      </c>
      <c r="K39" s="127" t="s">
        <v>546</v>
      </c>
      <c r="L39" s="127" t="s">
        <v>546</v>
      </c>
      <c r="M39" s="127">
        <v>26</v>
      </c>
    </row>
    <row r="40" spans="1:13" ht="13.5">
      <c r="A40" s="2">
        <f t="shared" si="2"/>
        <v>1</v>
      </c>
      <c r="B40" s="2">
        <f t="shared" si="3"/>
        <v>37</v>
      </c>
      <c r="C40" s="127">
        <v>1</v>
      </c>
      <c r="D40" s="127" t="s">
        <v>84</v>
      </c>
      <c r="E40" s="127" t="s">
        <v>546</v>
      </c>
      <c r="F40" s="127" t="s">
        <v>546</v>
      </c>
      <c r="G40" s="127" t="s">
        <v>546</v>
      </c>
      <c r="H40" s="127" t="s">
        <v>546</v>
      </c>
      <c r="I40" s="127" t="s">
        <v>546</v>
      </c>
      <c r="J40" s="127" t="s">
        <v>546</v>
      </c>
      <c r="K40" s="127" t="s">
        <v>546</v>
      </c>
      <c r="L40" s="127" t="s">
        <v>546</v>
      </c>
      <c r="M40" s="127">
        <v>27</v>
      </c>
    </row>
    <row r="41" spans="1:13" ht="13.5">
      <c r="A41" s="2">
        <f t="shared" si="2"/>
        <v>1</v>
      </c>
      <c r="B41" s="2">
        <f t="shared" si="3"/>
        <v>38</v>
      </c>
      <c r="C41" s="127">
        <v>1</v>
      </c>
      <c r="D41" s="127" t="s">
        <v>84</v>
      </c>
      <c r="E41" s="127" t="s">
        <v>546</v>
      </c>
      <c r="F41" s="127" t="s">
        <v>546</v>
      </c>
      <c r="G41" s="127" t="s">
        <v>546</v>
      </c>
      <c r="H41" s="127" t="s">
        <v>546</v>
      </c>
      <c r="I41" s="127" t="s">
        <v>546</v>
      </c>
      <c r="J41" s="127" t="s">
        <v>546</v>
      </c>
      <c r="K41" s="127" t="s">
        <v>546</v>
      </c>
      <c r="L41" s="127" t="s">
        <v>546</v>
      </c>
      <c r="M41" s="127">
        <v>28</v>
      </c>
    </row>
    <row r="42" spans="1:13" ht="13.5">
      <c r="A42" s="2">
        <f t="shared" si="2"/>
        <v>1</v>
      </c>
      <c r="B42" s="2">
        <f t="shared" si="3"/>
        <v>39</v>
      </c>
      <c r="C42" s="127">
        <v>1</v>
      </c>
      <c r="D42" s="127" t="s">
        <v>86</v>
      </c>
      <c r="E42" s="127" t="s">
        <v>546</v>
      </c>
      <c r="F42" s="127" t="s">
        <v>546</v>
      </c>
      <c r="G42" s="127" t="s">
        <v>546</v>
      </c>
      <c r="H42" s="127" t="s">
        <v>546</v>
      </c>
      <c r="I42" s="127" t="s">
        <v>546</v>
      </c>
      <c r="J42" s="127" t="s">
        <v>546</v>
      </c>
      <c r="K42" s="127" t="s">
        <v>546</v>
      </c>
      <c r="L42" s="127" t="s">
        <v>546</v>
      </c>
      <c r="M42" s="127">
        <v>29</v>
      </c>
    </row>
    <row r="43" spans="1:13" ht="13.5">
      <c r="A43" s="2">
        <f t="shared" si="2"/>
        <v>1</v>
      </c>
      <c r="B43" s="2">
        <f t="shared" si="3"/>
        <v>40</v>
      </c>
      <c r="C43" s="127">
        <v>1</v>
      </c>
      <c r="D43" s="127" t="s">
        <v>86</v>
      </c>
      <c r="E43" s="127" t="s">
        <v>546</v>
      </c>
      <c r="F43" s="127" t="s">
        <v>546</v>
      </c>
      <c r="G43" s="127" t="s">
        <v>546</v>
      </c>
      <c r="H43" s="127" t="s">
        <v>546</v>
      </c>
      <c r="I43" s="127" t="s">
        <v>546</v>
      </c>
      <c r="J43" s="127" t="s">
        <v>546</v>
      </c>
      <c r="K43" s="127" t="s">
        <v>546</v>
      </c>
      <c r="L43" s="127" t="s">
        <v>546</v>
      </c>
      <c r="M43" s="127">
        <v>30</v>
      </c>
    </row>
    <row r="44" spans="1:13" ht="13.5">
      <c r="A44" s="2">
        <f t="shared" si="2"/>
        <v>1</v>
      </c>
      <c r="B44" s="2">
        <f t="shared" si="3"/>
        <v>41</v>
      </c>
      <c r="C44" s="127">
        <v>1</v>
      </c>
      <c r="D44" s="127" t="s">
        <v>88</v>
      </c>
      <c r="E44" s="127" t="s">
        <v>546</v>
      </c>
      <c r="F44" s="127" t="s">
        <v>546</v>
      </c>
      <c r="G44" s="127" t="s">
        <v>546</v>
      </c>
      <c r="H44" s="127" t="s">
        <v>546</v>
      </c>
      <c r="I44" s="127" t="s">
        <v>546</v>
      </c>
      <c r="J44" s="127" t="s">
        <v>546</v>
      </c>
      <c r="K44" s="127" t="s">
        <v>546</v>
      </c>
      <c r="L44" s="127" t="s">
        <v>546</v>
      </c>
      <c r="M44" s="127">
        <v>31</v>
      </c>
    </row>
    <row r="45" spans="1:13" ht="13.5">
      <c r="A45" s="2">
        <f t="shared" si="2"/>
        <v>1</v>
      </c>
      <c r="B45" s="2">
        <f t="shared" si="3"/>
        <v>42</v>
      </c>
      <c r="C45" s="127">
        <v>1</v>
      </c>
      <c r="D45" s="127" t="s">
        <v>88</v>
      </c>
      <c r="E45" s="127" t="s">
        <v>546</v>
      </c>
      <c r="F45" s="127" t="s">
        <v>546</v>
      </c>
      <c r="G45" s="127" t="s">
        <v>546</v>
      </c>
      <c r="H45" s="127" t="s">
        <v>546</v>
      </c>
      <c r="I45" s="127" t="s">
        <v>546</v>
      </c>
      <c r="J45" s="127" t="s">
        <v>546</v>
      </c>
      <c r="K45" s="127" t="s">
        <v>546</v>
      </c>
      <c r="L45" s="127" t="s">
        <v>546</v>
      </c>
      <c r="M45" s="127">
        <v>32</v>
      </c>
    </row>
    <row r="46" spans="1:13" ht="13.5">
      <c r="A46" s="2">
        <f t="shared" si="2"/>
        <v>1</v>
      </c>
      <c r="B46" s="2">
        <f t="shared" si="3"/>
        <v>43</v>
      </c>
      <c r="C46" s="127">
        <v>1</v>
      </c>
      <c r="D46" s="127" t="s">
        <v>90</v>
      </c>
      <c r="E46" s="127" t="s">
        <v>546</v>
      </c>
      <c r="F46" s="127" t="s">
        <v>546</v>
      </c>
      <c r="G46" s="127" t="s">
        <v>546</v>
      </c>
      <c r="H46" s="127" t="s">
        <v>546</v>
      </c>
      <c r="I46" s="127" t="s">
        <v>546</v>
      </c>
      <c r="J46" s="127" t="s">
        <v>546</v>
      </c>
      <c r="K46" s="127" t="s">
        <v>546</v>
      </c>
      <c r="L46" s="127" t="s">
        <v>546</v>
      </c>
      <c r="M46" s="127">
        <v>33</v>
      </c>
    </row>
    <row r="47" spans="1:13" ht="13.5">
      <c r="A47" s="2">
        <f t="shared" si="2"/>
        <v>1</v>
      </c>
      <c r="B47" s="2">
        <f t="shared" si="3"/>
        <v>44</v>
      </c>
      <c r="C47" s="127">
        <v>1</v>
      </c>
      <c r="D47" s="127" t="s">
        <v>90</v>
      </c>
      <c r="E47" s="127" t="s">
        <v>546</v>
      </c>
      <c r="F47" s="127" t="s">
        <v>546</v>
      </c>
      <c r="G47" s="127" t="s">
        <v>546</v>
      </c>
      <c r="H47" s="127" t="s">
        <v>546</v>
      </c>
      <c r="I47" s="127" t="s">
        <v>546</v>
      </c>
      <c r="J47" s="127" t="s">
        <v>546</v>
      </c>
      <c r="K47" s="127" t="s">
        <v>546</v>
      </c>
      <c r="L47" s="127" t="s">
        <v>546</v>
      </c>
      <c r="M47" s="127">
        <v>34</v>
      </c>
    </row>
    <row r="48" spans="1:13" ht="13.5">
      <c r="A48" s="2">
        <f t="shared" si="2"/>
        <v>1</v>
      </c>
      <c r="B48" s="2">
        <f t="shared" si="3"/>
        <v>45</v>
      </c>
      <c r="C48" s="127">
        <v>1</v>
      </c>
      <c r="D48" s="127" t="s">
        <v>92</v>
      </c>
      <c r="E48" s="127" t="s">
        <v>546</v>
      </c>
      <c r="F48" s="127" t="s">
        <v>546</v>
      </c>
      <c r="G48" s="127" t="s">
        <v>546</v>
      </c>
      <c r="H48" s="127" t="s">
        <v>546</v>
      </c>
      <c r="I48" s="127" t="s">
        <v>546</v>
      </c>
      <c r="J48" s="127" t="s">
        <v>546</v>
      </c>
      <c r="K48" s="127" t="s">
        <v>546</v>
      </c>
      <c r="L48" s="127" t="s">
        <v>546</v>
      </c>
      <c r="M48" s="127">
        <v>35</v>
      </c>
    </row>
    <row r="49" spans="1:13" ht="13.5">
      <c r="A49" s="2">
        <f t="shared" si="2"/>
        <v>1</v>
      </c>
      <c r="B49" s="2">
        <f t="shared" si="3"/>
        <v>46</v>
      </c>
      <c r="C49" s="127">
        <v>1</v>
      </c>
      <c r="D49" s="127" t="s">
        <v>92</v>
      </c>
      <c r="E49" s="127" t="s">
        <v>546</v>
      </c>
      <c r="F49" s="127" t="s">
        <v>546</v>
      </c>
      <c r="G49" s="127" t="s">
        <v>546</v>
      </c>
      <c r="H49" s="127" t="s">
        <v>546</v>
      </c>
      <c r="I49" s="127" t="s">
        <v>546</v>
      </c>
      <c r="J49" s="127" t="s">
        <v>546</v>
      </c>
      <c r="K49" s="127" t="s">
        <v>546</v>
      </c>
      <c r="L49" s="127" t="s">
        <v>546</v>
      </c>
      <c r="M49" s="127">
        <v>36</v>
      </c>
    </row>
    <row r="50" spans="1:13" ht="13.5">
      <c r="A50" s="2">
        <f t="shared" si="2"/>
        <v>1</v>
      </c>
      <c r="B50" s="2">
        <f t="shared" si="3"/>
        <v>47</v>
      </c>
      <c r="C50" s="127">
        <v>1</v>
      </c>
      <c r="D50" s="127" t="s">
        <v>94</v>
      </c>
      <c r="E50" s="127" t="s">
        <v>546</v>
      </c>
      <c r="F50" s="127" t="s">
        <v>546</v>
      </c>
      <c r="G50" s="127" t="s">
        <v>546</v>
      </c>
      <c r="H50" s="127" t="s">
        <v>546</v>
      </c>
      <c r="I50" s="127" t="s">
        <v>546</v>
      </c>
      <c r="J50" s="127" t="s">
        <v>546</v>
      </c>
      <c r="K50" s="127" t="s">
        <v>546</v>
      </c>
      <c r="L50" s="127" t="s">
        <v>546</v>
      </c>
      <c r="M50" s="127">
        <v>37</v>
      </c>
    </row>
    <row r="51" spans="1:13" ht="13.5">
      <c r="A51" s="2">
        <f t="shared" si="2"/>
        <v>1</v>
      </c>
      <c r="B51" s="2">
        <f t="shared" si="3"/>
        <v>48</v>
      </c>
      <c r="C51" s="127">
        <v>1</v>
      </c>
      <c r="D51" s="127" t="s">
        <v>94</v>
      </c>
      <c r="E51" s="127" t="s">
        <v>546</v>
      </c>
      <c r="F51" s="127" t="s">
        <v>546</v>
      </c>
      <c r="G51" s="127" t="s">
        <v>546</v>
      </c>
      <c r="H51" s="127" t="s">
        <v>546</v>
      </c>
      <c r="I51" s="127" t="s">
        <v>546</v>
      </c>
      <c r="J51" s="127" t="s">
        <v>546</v>
      </c>
      <c r="K51" s="127" t="s">
        <v>546</v>
      </c>
      <c r="L51" s="127" t="s">
        <v>546</v>
      </c>
      <c r="M51" s="127">
        <v>38</v>
      </c>
    </row>
    <row r="52" spans="1:13" ht="13.5">
      <c r="A52" s="2">
        <f t="shared" si="2"/>
        <v>1</v>
      </c>
      <c r="B52" s="2">
        <f t="shared" si="3"/>
        <v>49</v>
      </c>
      <c r="C52" s="127">
        <v>1</v>
      </c>
      <c r="D52" s="127" t="s">
        <v>96</v>
      </c>
      <c r="E52" s="127" t="s">
        <v>546</v>
      </c>
      <c r="F52" s="127" t="s">
        <v>546</v>
      </c>
      <c r="G52" s="127" t="s">
        <v>546</v>
      </c>
      <c r="H52" s="127" t="s">
        <v>546</v>
      </c>
      <c r="I52" s="127" t="s">
        <v>546</v>
      </c>
      <c r="J52" s="127" t="s">
        <v>546</v>
      </c>
      <c r="K52" s="127" t="s">
        <v>546</v>
      </c>
      <c r="L52" s="127" t="s">
        <v>546</v>
      </c>
      <c r="M52" s="127">
        <v>39</v>
      </c>
    </row>
    <row r="53" spans="1:13" ht="13.5">
      <c r="A53" s="2">
        <f t="shared" si="2"/>
        <v>1</v>
      </c>
      <c r="B53" s="2">
        <f t="shared" si="3"/>
        <v>50</v>
      </c>
      <c r="C53" s="127">
        <v>1</v>
      </c>
      <c r="D53" s="127" t="s">
        <v>96</v>
      </c>
      <c r="E53" s="127" t="s">
        <v>546</v>
      </c>
      <c r="F53" s="127" t="s">
        <v>546</v>
      </c>
      <c r="G53" s="127" t="s">
        <v>546</v>
      </c>
      <c r="H53" s="127" t="s">
        <v>546</v>
      </c>
      <c r="I53" s="127" t="s">
        <v>546</v>
      </c>
      <c r="J53" s="127" t="s">
        <v>546</v>
      </c>
      <c r="K53" s="127" t="s">
        <v>546</v>
      </c>
      <c r="L53" s="127" t="s">
        <v>546</v>
      </c>
      <c r="M53" s="127">
        <v>40</v>
      </c>
    </row>
    <row r="54" spans="1:13" ht="13.5">
      <c r="A54" s="2">
        <f t="shared" si="2"/>
        <v>1</v>
      </c>
      <c r="B54" s="2">
        <f t="shared" si="3"/>
        <v>51</v>
      </c>
      <c r="C54" s="127">
        <v>1</v>
      </c>
      <c r="D54" s="127" t="s">
        <v>98</v>
      </c>
      <c r="E54" s="127" t="s">
        <v>546</v>
      </c>
      <c r="F54" s="127" t="s">
        <v>546</v>
      </c>
      <c r="G54" s="127" t="s">
        <v>546</v>
      </c>
      <c r="H54" s="127" t="s">
        <v>546</v>
      </c>
      <c r="I54" s="127" t="s">
        <v>546</v>
      </c>
      <c r="J54" s="127" t="s">
        <v>546</v>
      </c>
      <c r="K54" s="127" t="s">
        <v>546</v>
      </c>
      <c r="L54" s="127" t="s">
        <v>546</v>
      </c>
      <c r="M54" s="127">
        <v>41</v>
      </c>
    </row>
    <row r="55" spans="1:13" ht="13.5">
      <c r="A55" s="2">
        <f t="shared" si="2"/>
        <v>1</v>
      </c>
      <c r="B55" s="2">
        <f t="shared" si="3"/>
        <v>52</v>
      </c>
      <c r="C55" s="127">
        <v>1</v>
      </c>
      <c r="D55" s="127" t="s">
        <v>98</v>
      </c>
      <c r="E55" s="127" t="s">
        <v>546</v>
      </c>
      <c r="F55" s="127" t="s">
        <v>546</v>
      </c>
      <c r="G55" s="127" t="s">
        <v>546</v>
      </c>
      <c r="H55" s="127" t="s">
        <v>546</v>
      </c>
      <c r="I55" s="127" t="s">
        <v>546</v>
      </c>
      <c r="J55" s="127" t="s">
        <v>546</v>
      </c>
      <c r="K55" s="127" t="s">
        <v>546</v>
      </c>
      <c r="L55" s="127" t="s">
        <v>546</v>
      </c>
      <c r="M55" s="127">
        <v>42</v>
      </c>
    </row>
    <row r="56" spans="1:13" ht="13.5">
      <c r="A56" s="2">
        <f t="shared" si="2"/>
        <v>1</v>
      </c>
      <c r="B56" s="2">
        <f t="shared" si="3"/>
        <v>53</v>
      </c>
      <c r="C56" s="127">
        <v>1</v>
      </c>
      <c r="D56" s="127" t="s">
        <v>100</v>
      </c>
      <c r="E56" s="127" t="s">
        <v>546</v>
      </c>
      <c r="F56" s="127" t="s">
        <v>546</v>
      </c>
      <c r="G56" s="127" t="s">
        <v>546</v>
      </c>
      <c r="H56" s="127" t="s">
        <v>546</v>
      </c>
      <c r="I56" s="127" t="s">
        <v>546</v>
      </c>
      <c r="J56" s="127" t="s">
        <v>546</v>
      </c>
      <c r="K56" s="127" t="s">
        <v>546</v>
      </c>
      <c r="L56" s="127" t="s">
        <v>546</v>
      </c>
      <c r="M56" s="127">
        <v>43</v>
      </c>
    </row>
    <row r="57" spans="1:13" ht="13.5">
      <c r="A57" s="2">
        <f t="shared" si="2"/>
        <v>1</v>
      </c>
      <c r="B57" s="2">
        <f t="shared" si="3"/>
        <v>54</v>
      </c>
      <c r="C57" s="127">
        <v>1</v>
      </c>
      <c r="D57" s="127" t="s">
        <v>100</v>
      </c>
      <c r="E57" s="127" t="s">
        <v>546</v>
      </c>
      <c r="F57" s="127" t="s">
        <v>546</v>
      </c>
      <c r="G57" s="127" t="s">
        <v>546</v>
      </c>
      <c r="H57" s="127" t="s">
        <v>546</v>
      </c>
      <c r="I57" s="127" t="s">
        <v>546</v>
      </c>
      <c r="J57" s="127" t="s">
        <v>546</v>
      </c>
      <c r="K57" s="127" t="s">
        <v>546</v>
      </c>
      <c r="L57" s="127" t="s">
        <v>546</v>
      </c>
      <c r="M57" s="127">
        <v>44</v>
      </c>
    </row>
    <row r="58" spans="1:13" ht="13.5">
      <c r="A58" s="2">
        <f t="shared" si="2"/>
        <v>1</v>
      </c>
      <c r="B58" s="2">
        <f t="shared" si="3"/>
        <v>55</v>
      </c>
      <c r="C58" s="127">
        <v>1</v>
      </c>
      <c r="D58" s="127" t="s">
        <v>102</v>
      </c>
      <c r="E58" s="127" t="s">
        <v>546</v>
      </c>
      <c r="F58" s="127" t="s">
        <v>546</v>
      </c>
      <c r="G58" s="127" t="s">
        <v>546</v>
      </c>
      <c r="H58" s="127" t="s">
        <v>546</v>
      </c>
      <c r="I58" s="127" t="s">
        <v>546</v>
      </c>
      <c r="J58" s="127" t="s">
        <v>546</v>
      </c>
      <c r="K58" s="127" t="s">
        <v>546</v>
      </c>
      <c r="L58" s="127" t="s">
        <v>546</v>
      </c>
      <c r="M58" s="127">
        <v>45</v>
      </c>
    </row>
    <row r="59" spans="1:13" ht="13.5">
      <c r="A59" s="2">
        <f t="shared" si="2"/>
        <v>1</v>
      </c>
      <c r="B59" s="2">
        <f t="shared" si="3"/>
        <v>56</v>
      </c>
      <c r="C59" s="127">
        <v>1</v>
      </c>
      <c r="D59" s="127" t="s">
        <v>102</v>
      </c>
      <c r="E59" s="127" t="s">
        <v>546</v>
      </c>
      <c r="F59" s="127" t="s">
        <v>546</v>
      </c>
      <c r="G59" s="127" t="s">
        <v>546</v>
      </c>
      <c r="H59" s="127" t="s">
        <v>546</v>
      </c>
      <c r="I59" s="127" t="s">
        <v>546</v>
      </c>
      <c r="J59" s="127" t="s">
        <v>546</v>
      </c>
      <c r="K59" s="127" t="s">
        <v>546</v>
      </c>
      <c r="L59" s="127" t="s">
        <v>546</v>
      </c>
      <c r="M59" s="127">
        <v>46</v>
      </c>
    </row>
    <row r="60" spans="1:13" ht="13.5">
      <c r="A60" s="2">
        <f t="shared" si="2"/>
        <v>1</v>
      </c>
      <c r="B60" s="2">
        <f t="shared" si="3"/>
        <v>57</v>
      </c>
      <c r="C60" s="127">
        <v>1</v>
      </c>
      <c r="D60" s="127" t="s">
        <v>104</v>
      </c>
      <c r="E60" s="127" t="s">
        <v>546</v>
      </c>
      <c r="F60" s="127" t="s">
        <v>546</v>
      </c>
      <c r="G60" s="127" t="s">
        <v>546</v>
      </c>
      <c r="H60" s="127" t="s">
        <v>546</v>
      </c>
      <c r="I60" s="127" t="s">
        <v>546</v>
      </c>
      <c r="J60" s="127" t="s">
        <v>546</v>
      </c>
      <c r="K60" s="127" t="s">
        <v>546</v>
      </c>
      <c r="L60" s="127" t="s">
        <v>546</v>
      </c>
      <c r="M60" s="127">
        <v>47</v>
      </c>
    </row>
    <row r="61" spans="1:13" ht="13.5">
      <c r="A61" s="2">
        <f t="shared" si="2"/>
        <v>1</v>
      </c>
      <c r="B61" s="2">
        <f t="shared" si="3"/>
        <v>58</v>
      </c>
      <c r="C61" s="127">
        <v>1</v>
      </c>
      <c r="D61" s="127" t="s">
        <v>104</v>
      </c>
      <c r="E61" s="127" t="s">
        <v>546</v>
      </c>
      <c r="F61" s="127" t="s">
        <v>546</v>
      </c>
      <c r="G61" s="127" t="s">
        <v>546</v>
      </c>
      <c r="H61" s="127" t="s">
        <v>546</v>
      </c>
      <c r="I61" s="127" t="s">
        <v>546</v>
      </c>
      <c r="J61" s="127" t="s">
        <v>546</v>
      </c>
      <c r="K61" s="127" t="s">
        <v>546</v>
      </c>
      <c r="L61" s="127" t="s">
        <v>546</v>
      </c>
      <c r="M61" s="127">
        <v>48</v>
      </c>
    </row>
    <row r="62" spans="1:13" ht="13.5">
      <c r="A62" s="2">
        <f t="shared" si="2"/>
        <v>1</v>
      </c>
      <c r="B62" s="2">
        <f t="shared" si="3"/>
        <v>59</v>
      </c>
      <c r="C62" s="127">
        <v>1</v>
      </c>
      <c r="D62" s="127" t="s">
        <v>748</v>
      </c>
      <c r="E62" s="127" t="s">
        <v>546</v>
      </c>
      <c r="F62" s="127" t="s">
        <v>546</v>
      </c>
      <c r="G62" s="127" t="s">
        <v>546</v>
      </c>
      <c r="H62" s="127" t="s">
        <v>546</v>
      </c>
      <c r="I62" s="127" t="s">
        <v>546</v>
      </c>
      <c r="J62" s="127" t="s">
        <v>546</v>
      </c>
      <c r="K62" s="127" t="s">
        <v>546</v>
      </c>
      <c r="L62" s="127" t="s">
        <v>546</v>
      </c>
      <c r="M62" s="127">
        <v>49</v>
      </c>
    </row>
    <row r="63" spans="1:13" ht="13.5">
      <c r="A63" s="2">
        <f t="shared" si="2"/>
        <v>1</v>
      </c>
      <c r="B63" s="2">
        <f t="shared" si="3"/>
        <v>60</v>
      </c>
      <c r="C63" s="127">
        <v>1</v>
      </c>
      <c r="D63" s="127" t="s">
        <v>748</v>
      </c>
      <c r="E63" s="127" t="s">
        <v>546</v>
      </c>
      <c r="F63" s="127" t="s">
        <v>546</v>
      </c>
      <c r="G63" s="127" t="s">
        <v>546</v>
      </c>
      <c r="H63" s="127" t="s">
        <v>546</v>
      </c>
      <c r="I63" s="127" t="s">
        <v>546</v>
      </c>
      <c r="J63" s="127" t="s">
        <v>546</v>
      </c>
      <c r="K63" s="127" t="s">
        <v>546</v>
      </c>
      <c r="L63" s="127" t="s">
        <v>546</v>
      </c>
      <c r="M63" s="127">
        <v>50</v>
      </c>
    </row>
    <row r="64" spans="1:13" ht="13.5">
      <c r="A64" s="2">
        <f t="shared" si="2"/>
        <v>1</v>
      </c>
      <c r="B64" s="2">
        <f t="shared" si="3"/>
        <v>61</v>
      </c>
      <c r="C64" s="127">
        <v>1</v>
      </c>
      <c r="D64" s="127" t="s">
        <v>106</v>
      </c>
      <c r="E64" s="127" t="s">
        <v>546</v>
      </c>
      <c r="F64" s="127" t="s">
        <v>546</v>
      </c>
      <c r="G64" s="127" t="s">
        <v>546</v>
      </c>
      <c r="H64" s="127" t="s">
        <v>546</v>
      </c>
      <c r="I64" s="127" t="s">
        <v>546</v>
      </c>
      <c r="J64" s="127" t="s">
        <v>546</v>
      </c>
      <c r="K64" s="127" t="s">
        <v>546</v>
      </c>
      <c r="L64" s="127" t="s">
        <v>546</v>
      </c>
      <c r="M64" s="127">
        <v>51</v>
      </c>
    </row>
    <row r="65" spans="1:13" ht="13.5">
      <c r="A65" s="2">
        <f t="shared" si="2"/>
        <v>1</v>
      </c>
      <c r="B65" s="2">
        <f t="shared" si="3"/>
        <v>62</v>
      </c>
      <c r="C65" s="127">
        <v>1</v>
      </c>
      <c r="D65" s="127" t="s">
        <v>106</v>
      </c>
      <c r="E65" s="127" t="s">
        <v>546</v>
      </c>
      <c r="F65" s="127" t="s">
        <v>546</v>
      </c>
      <c r="G65" s="127" t="s">
        <v>546</v>
      </c>
      <c r="H65" s="127" t="s">
        <v>546</v>
      </c>
      <c r="I65" s="127" t="s">
        <v>546</v>
      </c>
      <c r="J65" s="127" t="s">
        <v>546</v>
      </c>
      <c r="K65" s="127" t="s">
        <v>546</v>
      </c>
      <c r="L65" s="127" t="s">
        <v>546</v>
      </c>
      <c r="M65" s="127">
        <v>52</v>
      </c>
    </row>
    <row r="66" spans="1:13" ht="13.5">
      <c r="A66" s="2">
        <f aca="true" t="shared" si="4" ref="A66:A85">IF(E65=E66,A65,A65+1)</f>
        <v>1</v>
      </c>
      <c r="B66" s="2">
        <f aca="true" t="shared" si="5" ref="B66:B85">A66*10+M66</f>
        <v>63</v>
      </c>
      <c r="C66" s="127">
        <v>1</v>
      </c>
      <c r="D66" s="127" t="s">
        <v>108</v>
      </c>
      <c r="E66" s="127" t="s">
        <v>546</v>
      </c>
      <c r="F66" s="127" t="s">
        <v>546</v>
      </c>
      <c r="G66" s="127" t="s">
        <v>546</v>
      </c>
      <c r="H66" s="127" t="s">
        <v>546</v>
      </c>
      <c r="I66" s="127" t="s">
        <v>546</v>
      </c>
      <c r="J66" s="127" t="s">
        <v>546</v>
      </c>
      <c r="K66" s="127" t="s">
        <v>546</v>
      </c>
      <c r="L66" s="127" t="s">
        <v>546</v>
      </c>
      <c r="M66" s="127">
        <v>53</v>
      </c>
    </row>
    <row r="67" spans="1:13" ht="13.5">
      <c r="A67" s="2">
        <f t="shared" si="4"/>
        <v>1</v>
      </c>
      <c r="B67" s="2">
        <f t="shared" si="5"/>
        <v>64</v>
      </c>
      <c r="C67" s="127">
        <v>1</v>
      </c>
      <c r="D67" s="127" t="s">
        <v>108</v>
      </c>
      <c r="E67" s="127" t="s">
        <v>546</v>
      </c>
      <c r="F67" s="127" t="s">
        <v>546</v>
      </c>
      <c r="G67" s="127" t="s">
        <v>546</v>
      </c>
      <c r="H67" s="127" t="s">
        <v>546</v>
      </c>
      <c r="I67" s="127" t="s">
        <v>546</v>
      </c>
      <c r="J67" s="127" t="s">
        <v>546</v>
      </c>
      <c r="K67" s="127" t="s">
        <v>546</v>
      </c>
      <c r="L67" s="127" t="s">
        <v>546</v>
      </c>
      <c r="M67" s="127">
        <v>54</v>
      </c>
    </row>
    <row r="68" spans="1:13" ht="13.5">
      <c r="A68" s="2">
        <f t="shared" si="4"/>
        <v>1</v>
      </c>
      <c r="B68" s="2">
        <f t="shared" si="5"/>
        <v>65</v>
      </c>
      <c r="C68" s="127">
        <v>1</v>
      </c>
      <c r="D68" s="127" t="s">
        <v>110</v>
      </c>
      <c r="E68" s="127" t="s">
        <v>546</v>
      </c>
      <c r="F68" s="127" t="s">
        <v>546</v>
      </c>
      <c r="G68" s="127" t="s">
        <v>546</v>
      </c>
      <c r="H68" s="127" t="s">
        <v>546</v>
      </c>
      <c r="I68" s="127" t="s">
        <v>546</v>
      </c>
      <c r="J68" s="127" t="s">
        <v>546</v>
      </c>
      <c r="K68" s="127" t="s">
        <v>546</v>
      </c>
      <c r="L68" s="127" t="s">
        <v>546</v>
      </c>
      <c r="M68" s="127">
        <v>55</v>
      </c>
    </row>
    <row r="69" spans="1:13" ht="13.5">
      <c r="A69" s="2">
        <f t="shared" si="4"/>
        <v>1</v>
      </c>
      <c r="B69" s="2">
        <f t="shared" si="5"/>
        <v>66</v>
      </c>
      <c r="C69" s="127">
        <v>1</v>
      </c>
      <c r="D69" s="127" t="s">
        <v>110</v>
      </c>
      <c r="E69" s="127" t="s">
        <v>546</v>
      </c>
      <c r="F69" s="127" t="s">
        <v>546</v>
      </c>
      <c r="G69" s="127" t="s">
        <v>546</v>
      </c>
      <c r="H69" s="127" t="s">
        <v>546</v>
      </c>
      <c r="I69" s="127" t="s">
        <v>546</v>
      </c>
      <c r="J69" s="127" t="s">
        <v>546</v>
      </c>
      <c r="K69" s="127" t="s">
        <v>546</v>
      </c>
      <c r="L69" s="127" t="s">
        <v>546</v>
      </c>
      <c r="M69" s="127">
        <v>56</v>
      </c>
    </row>
    <row r="70" spans="1:13" ht="13.5">
      <c r="A70" s="2">
        <f t="shared" si="4"/>
        <v>1</v>
      </c>
      <c r="B70" s="2">
        <f t="shared" si="5"/>
        <v>67</v>
      </c>
      <c r="C70" s="127">
        <v>1</v>
      </c>
      <c r="D70" s="127" t="s">
        <v>112</v>
      </c>
      <c r="E70" s="127" t="s">
        <v>546</v>
      </c>
      <c r="F70" s="127" t="s">
        <v>546</v>
      </c>
      <c r="G70" s="127" t="s">
        <v>546</v>
      </c>
      <c r="H70" s="127" t="s">
        <v>546</v>
      </c>
      <c r="I70" s="127" t="s">
        <v>546</v>
      </c>
      <c r="J70" s="127" t="s">
        <v>546</v>
      </c>
      <c r="K70" s="127" t="s">
        <v>546</v>
      </c>
      <c r="L70" s="127" t="s">
        <v>546</v>
      </c>
      <c r="M70" s="127">
        <v>57</v>
      </c>
    </row>
    <row r="71" spans="1:13" ht="13.5">
      <c r="A71" s="2">
        <f t="shared" si="4"/>
        <v>1</v>
      </c>
      <c r="B71" s="2">
        <f t="shared" si="5"/>
        <v>68</v>
      </c>
      <c r="C71" s="127">
        <v>1</v>
      </c>
      <c r="D71" s="127" t="s">
        <v>112</v>
      </c>
      <c r="E71" s="127" t="s">
        <v>546</v>
      </c>
      <c r="F71" s="127" t="s">
        <v>546</v>
      </c>
      <c r="G71" s="127" t="s">
        <v>546</v>
      </c>
      <c r="H71" s="127" t="s">
        <v>546</v>
      </c>
      <c r="I71" s="127" t="s">
        <v>546</v>
      </c>
      <c r="J71" s="127" t="s">
        <v>546</v>
      </c>
      <c r="K71" s="127" t="s">
        <v>546</v>
      </c>
      <c r="L71" s="127" t="s">
        <v>546</v>
      </c>
      <c r="M71" s="127">
        <v>58</v>
      </c>
    </row>
    <row r="72" spans="1:13" ht="13.5">
      <c r="A72" s="2">
        <f t="shared" si="4"/>
        <v>1</v>
      </c>
      <c r="B72" s="2">
        <f t="shared" si="5"/>
        <v>69</v>
      </c>
      <c r="C72" s="127">
        <v>1</v>
      </c>
      <c r="D72" s="127" t="s">
        <v>114</v>
      </c>
      <c r="E72" s="127" t="s">
        <v>546</v>
      </c>
      <c r="F72" s="127" t="s">
        <v>546</v>
      </c>
      <c r="G72" s="127" t="s">
        <v>546</v>
      </c>
      <c r="H72" s="127" t="s">
        <v>546</v>
      </c>
      <c r="I72" s="127" t="s">
        <v>546</v>
      </c>
      <c r="J72" s="127" t="s">
        <v>546</v>
      </c>
      <c r="K72" s="127" t="s">
        <v>546</v>
      </c>
      <c r="L72" s="127" t="s">
        <v>546</v>
      </c>
      <c r="M72" s="127">
        <v>59</v>
      </c>
    </row>
    <row r="73" spans="1:13" ht="13.5">
      <c r="A73" s="2">
        <f t="shared" si="4"/>
        <v>1</v>
      </c>
      <c r="B73" s="2">
        <f t="shared" si="5"/>
        <v>70</v>
      </c>
      <c r="C73" s="127">
        <v>1</v>
      </c>
      <c r="D73" s="127" t="s">
        <v>114</v>
      </c>
      <c r="E73" s="127" t="s">
        <v>546</v>
      </c>
      <c r="F73" s="127" t="s">
        <v>546</v>
      </c>
      <c r="G73" s="127" t="s">
        <v>546</v>
      </c>
      <c r="H73" s="127" t="s">
        <v>546</v>
      </c>
      <c r="I73" s="127" t="s">
        <v>546</v>
      </c>
      <c r="J73" s="127" t="s">
        <v>546</v>
      </c>
      <c r="K73" s="127" t="s">
        <v>546</v>
      </c>
      <c r="L73" s="127" t="s">
        <v>546</v>
      </c>
      <c r="M73" s="127">
        <v>60</v>
      </c>
    </row>
    <row r="74" spans="1:13" ht="13.5">
      <c r="A74" s="2">
        <f t="shared" si="4"/>
        <v>1</v>
      </c>
      <c r="B74" s="2">
        <f t="shared" si="5"/>
        <v>71</v>
      </c>
      <c r="C74" s="127">
        <v>1</v>
      </c>
      <c r="D74" s="127" t="s">
        <v>116</v>
      </c>
      <c r="E74" s="127" t="s">
        <v>546</v>
      </c>
      <c r="F74" s="127" t="s">
        <v>546</v>
      </c>
      <c r="G74" s="127" t="s">
        <v>546</v>
      </c>
      <c r="H74" s="127" t="s">
        <v>546</v>
      </c>
      <c r="I74" s="127" t="s">
        <v>546</v>
      </c>
      <c r="J74" s="127" t="s">
        <v>546</v>
      </c>
      <c r="K74" s="127" t="s">
        <v>546</v>
      </c>
      <c r="L74" s="127" t="s">
        <v>546</v>
      </c>
      <c r="M74" s="127">
        <v>61</v>
      </c>
    </row>
    <row r="75" spans="1:13" ht="13.5">
      <c r="A75" s="2">
        <f t="shared" si="4"/>
        <v>1</v>
      </c>
      <c r="B75" s="2">
        <f t="shared" si="5"/>
        <v>72</v>
      </c>
      <c r="C75" s="127">
        <v>1</v>
      </c>
      <c r="D75" s="127" t="s">
        <v>116</v>
      </c>
      <c r="E75" s="127" t="s">
        <v>546</v>
      </c>
      <c r="F75" s="127" t="s">
        <v>546</v>
      </c>
      <c r="G75" s="127" t="s">
        <v>546</v>
      </c>
      <c r="H75" s="127" t="s">
        <v>546</v>
      </c>
      <c r="I75" s="127" t="s">
        <v>546</v>
      </c>
      <c r="J75" s="127" t="s">
        <v>546</v>
      </c>
      <c r="K75" s="127" t="s">
        <v>546</v>
      </c>
      <c r="L75" s="127" t="s">
        <v>546</v>
      </c>
      <c r="M75" s="127">
        <v>62</v>
      </c>
    </row>
    <row r="76" spans="1:13" ht="13.5">
      <c r="A76" s="2">
        <f t="shared" si="4"/>
        <v>1</v>
      </c>
      <c r="B76" s="2">
        <f t="shared" si="5"/>
        <v>73</v>
      </c>
      <c r="C76" s="127">
        <v>1</v>
      </c>
      <c r="D76" s="127" t="s">
        <v>118</v>
      </c>
      <c r="E76" s="127" t="s">
        <v>546</v>
      </c>
      <c r="F76" s="127" t="s">
        <v>546</v>
      </c>
      <c r="G76" s="127" t="s">
        <v>546</v>
      </c>
      <c r="H76" s="127" t="s">
        <v>546</v>
      </c>
      <c r="I76" s="127" t="s">
        <v>546</v>
      </c>
      <c r="J76" s="127" t="s">
        <v>546</v>
      </c>
      <c r="K76" s="127" t="s">
        <v>546</v>
      </c>
      <c r="L76" s="127" t="s">
        <v>546</v>
      </c>
      <c r="M76" s="127">
        <v>63</v>
      </c>
    </row>
    <row r="77" spans="1:13" ht="13.5">
      <c r="A77" s="2">
        <f t="shared" si="4"/>
        <v>1</v>
      </c>
      <c r="B77" s="2">
        <f t="shared" si="5"/>
        <v>74</v>
      </c>
      <c r="C77" s="127">
        <v>1</v>
      </c>
      <c r="D77" s="127" t="s">
        <v>118</v>
      </c>
      <c r="E77" s="127" t="s">
        <v>546</v>
      </c>
      <c r="F77" s="127" t="s">
        <v>546</v>
      </c>
      <c r="G77" s="127" t="s">
        <v>546</v>
      </c>
      <c r="H77" s="127" t="s">
        <v>546</v>
      </c>
      <c r="I77" s="127" t="s">
        <v>546</v>
      </c>
      <c r="J77" s="127" t="s">
        <v>546</v>
      </c>
      <c r="K77" s="127" t="s">
        <v>546</v>
      </c>
      <c r="L77" s="127" t="s">
        <v>546</v>
      </c>
      <c r="M77" s="127">
        <v>64</v>
      </c>
    </row>
    <row r="78" spans="1:13" ht="13.5">
      <c r="A78" s="2">
        <f t="shared" si="4"/>
        <v>1</v>
      </c>
      <c r="B78" s="2">
        <f t="shared" si="5"/>
        <v>75</v>
      </c>
      <c r="C78" s="127">
        <v>1</v>
      </c>
      <c r="D78" s="127" t="s">
        <v>120</v>
      </c>
      <c r="E78" s="127" t="s">
        <v>546</v>
      </c>
      <c r="F78" s="127" t="s">
        <v>546</v>
      </c>
      <c r="G78" s="127" t="s">
        <v>546</v>
      </c>
      <c r="H78" s="127" t="s">
        <v>546</v>
      </c>
      <c r="I78" s="127" t="s">
        <v>546</v>
      </c>
      <c r="J78" s="127" t="s">
        <v>546</v>
      </c>
      <c r="K78" s="127" t="s">
        <v>546</v>
      </c>
      <c r="L78" s="127" t="s">
        <v>546</v>
      </c>
      <c r="M78" s="127">
        <v>65</v>
      </c>
    </row>
    <row r="79" spans="1:13" ht="13.5">
      <c r="A79" s="2">
        <f t="shared" si="4"/>
        <v>1</v>
      </c>
      <c r="B79" s="2">
        <f t="shared" si="5"/>
        <v>76</v>
      </c>
      <c r="C79" s="127">
        <v>1</v>
      </c>
      <c r="D79" s="127" t="s">
        <v>120</v>
      </c>
      <c r="E79" s="127" t="s">
        <v>546</v>
      </c>
      <c r="F79" s="127" t="s">
        <v>546</v>
      </c>
      <c r="G79" s="127" t="s">
        <v>546</v>
      </c>
      <c r="H79" s="127" t="s">
        <v>546</v>
      </c>
      <c r="I79" s="127" t="s">
        <v>546</v>
      </c>
      <c r="J79" s="127" t="s">
        <v>546</v>
      </c>
      <c r="K79" s="127" t="s">
        <v>546</v>
      </c>
      <c r="L79" s="127" t="s">
        <v>546</v>
      </c>
      <c r="M79" s="127">
        <v>66</v>
      </c>
    </row>
    <row r="80" spans="1:13" ht="13.5">
      <c r="A80" s="2">
        <f t="shared" si="4"/>
        <v>1</v>
      </c>
      <c r="B80" s="2">
        <f t="shared" si="5"/>
        <v>77</v>
      </c>
      <c r="C80" s="127">
        <v>1</v>
      </c>
      <c r="D80" s="127" t="s">
        <v>122</v>
      </c>
      <c r="E80" s="127" t="s">
        <v>546</v>
      </c>
      <c r="F80" s="127" t="s">
        <v>546</v>
      </c>
      <c r="G80" s="127" t="s">
        <v>546</v>
      </c>
      <c r="H80" s="127" t="s">
        <v>546</v>
      </c>
      <c r="I80" s="127" t="s">
        <v>546</v>
      </c>
      <c r="J80" s="127" t="s">
        <v>546</v>
      </c>
      <c r="K80" s="127" t="s">
        <v>546</v>
      </c>
      <c r="L80" s="127" t="s">
        <v>546</v>
      </c>
      <c r="M80" s="127">
        <v>67</v>
      </c>
    </row>
    <row r="81" spans="1:13" ht="13.5">
      <c r="A81" s="2">
        <f t="shared" si="4"/>
        <v>1</v>
      </c>
      <c r="B81" s="2">
        <f t="shared" si="5"/>
        <v>78</v>
      </c>
      <c r="C81" s="127">
        <v>1</v>
      </c>
      <c r="D81" s="127" t="s">
        <v>122</v>
      </c>
      <c r="E81" s="127" t="s">
        <v>546</v>
      </c>
      <c r="F81" s="127" t="s">
        <v>546</v>
      </c>
      <c r="G81" s="127" t="s">
        <v>546</v>
      </c>
      <c r="H81" s="127" t="s">
        <v>546</v>
      </c>
      <c r="I81" s="127" t="s">
        <v>546</v>
      </c>
      <c r="J81" s="127" t="s">
        <v>546</v>
      </c>
      <c r="K81" s="127" t="s">
        <v>546</v>
      </c>
      <c r="L81" s="127" t="s">
        <v>546</v>
      </c>
      <c r="M81" s="127">
        <v>68</v>
      </c>
    </row>
    <row r="82" spans="1:13" ht="13.5">
      <c r="A82" s="2">
        <f t="shared" si="4"/>
        <v>1</v>
      </c>
      <c r="B82" s="2">
        <f t="shared" si="5"/>
        <v>79</v>
      </c>
      <c r="C82" s="127">
        <v>1</v>
      </c>
      <c r="D82" s="127" t="s">
        <v>124</v>
      </c>
      <c r="E82" s="127" t="s">
        <v>546</v>
      </c>
      <c r="F82" s="127" t="s">
        <v>546</v>
      </c>
      <c r="G82" s="127" t="s">
        <v>546</v>
      </c>
      <c r="H82" s="127" t="s">
        <v>546</v>
      </c>
      <c r="I82" s="127" t="s">
        <v>546</v>
      </c>
      <c r="J82" s="127" t="s">
        <v>546</v>
      </c>
      <c r="K82" s="127" t="s">
        <v>546</v>
      </c>
      <c r="L82" s="127" t="s">
        <v>546</v>
      </c>
      <c r="M82" s="127">
        <v>69</v>
      </c>
    </row>
    <row r="83" spans="1:13" ht="13.5">
      <c r="A83" s="2">
        <f t="shared" si="4"/>
        <v>1</v>
      </c>
      <c r="B83" s="2">
        <f t="shared" si="5"/>
        <v>80</v>
      </c>
      <c r="C83" s="127">
        <v>1</v>
      </c>
      <c r="D83" s="127" t="s">
        <v>124</v>
      </c>
      <c r="E83" s="127" t="s">
        <v>546</v>
      </c>
      <c r="F83" s="127" t="s">
        <v>546</v>
      </c>
      <c r="G83" s="127" t="s">
        <v>546</v>
      </c>
      <c r="H83" s="127" t="s">
        <v>546</v>
      </c>
      <c r="I83" s="127" t="s">
        <v>546</v>
      </c>
      <c r="J83" s="127" t="s">
        <v>546</v>
      </c>
      <c r="K83" s="127" t="s">
        <v>546</v>
      </c>
      <c r="L83" s="127" t="s">
        <v>546</v>
      </c>
      <c r="M83" s="127">
        <v>70</v>
      </c>
    </row>
    <row r="84" spans="1:13" ht="13.5">
      <c r="A84" s="2">
        <f t="shared" si="4"/>
        <v>1</v>
      </c>
      <c r="B84" s="2">
        <f t="shared" si="5"/>
        <v>81</v>
      </c>
      <c r="C84" s="127">
        <v>1</v>
      </c>
      <c r="D84" s="127" t="s">
        <v>126</v>
      </c>
      <c r="E84" s="127" t="s">
        <v>546</v>
      </c>
      <c r="F84" s="127" t="s">
        <v>546</v>
      </c>
      <c r="G84" s="127" t="s">
        <v>546</v>
      </c>
      <c r="H84" s="127" t="s">
        <v>546</v>
      </c>
      <c r="I84" s="127" t="s">
        <v>546</v>
      </c>
      <c r="J84" s="127" t="s">
        <v>546</v>
      </c>
      <c r="K84" s="127" t="s">
        <v>546</v>
      </c>
      <c r="L84" s="127" t="s">
        <v>546</v>
      </c>
      <c r="M84" s="127">
        <v>71</v>
      </c>
    </row>
    <row r="85" spans="1:13" ht="13.5">
      <c r="A85" s="2">
        <f t="shared" si="4"/>
        <v>1</v>
      </c>
      <c r="B85" s="2">
        <f t="shared" si="5"/>
        <v>82</v>
      </c>
      <c r="C85" s="127">
        <v>1</v>
      </c>
      <c r="D85" s="127" t="s">
        <v>126</v>
      </c>
      <c r="E85" s="127" t="s">
        <v>546</v>
      </c>
      <c r="F85" s="127" t="s">
        <v>546</v>
      </c>
      <c r="G85" s="127" t="s">
        <v>546</v>
      </c>
      <c r="H85" s="127" t="s">
        <v>546</v>
      </c>
      <c r="I85" s="127" t="s">
        <v>546</v>
      </c>
      <c r="J85" s="127" t="s">
        <v>546</v>
      </c>
      <c r="K85" s="127" t="s">
        <v>546</v>
      </c>
      <c r="L85" s="127" t="s">
        <v>546</v>
      </c>
      <c r="M85" s="127">
        <v>72</v>
      </c>
    </row>
    <row r="86" spans="3:13" ht="13.5">
      <c r="C86" s="127" t="s">
        <v>546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>
        <v>6</v>
      </c>
    </row>
    <row r="87" spans="3:13" ht="13.5">
      <c r="C87" s="127" t="s">
        <v>546</v>
      </c>
      <c r="D87" s="127"/>
      <c r="E87" s="127"/>
      <c r="F87" s="127"/>
      <c r="G87" s="127"/>
      <c r="H87" s="127"/>
      <c r="I87" s="127"/>
      <c r="J87" s="127"/>
      <c r="K87" s="127"/>
      <c r="L87" s="127"/>
      <c r="M87" s="127">
        <v>7</v>
      </c>
    </row>
    <row r="88" spans="3:13" ht="13.5">
      <c r="C88" s="127" t="s">
        <v>546</v>
      </c>
      <c r="D88" s="127"/>
      <c r="E88" s="127"/>
      <c r="F88" s="127"/>
      <c r="G88" s="127"/>
      <c r="H88" s="127"/>
      <c r="I88" s="127"/>
      <c r="J88" s="127"/>
      <c r="K88" s="127"/>
      <c r="L88" s="127"/>
      <c r="M88" s="127">
        <v>8</v>
      </c>
    </row>
    <row r="89" spans="3:13" ht="13.5">
      <c r="C89" s="127" t="s">
        <v>546</v>
      </c>
      <c r="D89" s="127"/>
      <c r="E89" s="127"/>
      <c r="F89" s="127"/>
      <c r="G89" s="127"/>
      <c r="H89" s="127"/>
      <c r="I89" s="127"/>
      <c r="J89" s="127"/>
      <c r="K89" s="127"/>
      <c r="L89" s="127"/>
      <c r="M89" s="127">
        <v>9</v>
      </c>
    </row>
    <row r="90" spans="3:13" ht="13.5">
      <c r="C90" s="127" t="s">
        <v>546</v>
      </c>
      <c r="D90" s="127"/>
      <c r="E90" s="127"/>
      <c r="F90" s="127"/>
      <c r="G90" s="127"/>
      <c r="H90" s="127"/>
      <c r="I90" s="127"/>
      <c r="J90" s="127"/>
      <c r="K90" s="127"/>
      <c r="L90" s="127"/>
      <c r="M90" s="127">
        <v>10</v>
      </c>
    </row>
    <row r="91" spans="3:13" ht="13.5">
      <c r="C91" s="127" t="s">
        <v>546</v>
      </c>
      <c r="D91" s="127"/>
      <c r="E91" s="127"/>
      <c r="F91" s="127"/>
      <c r="G91" s="127"/>
      <c r="H91" s="127"/>
      <c r="I91" s="127"/>
      <c r="J91" s="127"/>
      <c r="K91" s="127"/>
      <c r="L91" s="127"/>
      <c r="M91" s="127">
        <v>11</v>
      </c>
    </row>
    <row r="92" spans="3:13" ht="13.5">
      <c r="C92" s="127" t="s">
        <v>546</v>
      </c>
      <c r="D92" s="127"/>
      <c r="E92" s="127"/>
      <c r="F92" s="127"/>
      <c r="G92" s="127"/>
      <c r="H92" s="127"/>
      <c r="I92" s="127"/>
      <c r="J92" s="127"/>
      <c r="K92" s="127"/>
      <c r="L92" s="127"/>
      <c r="M92" s="127">
        <v>12</v>
      </c>
    </row>
    <row r="93" spans="3:13" ht="13.5">
      <c r="C93" s="127" t="s">
        <v>546</v>
      </c>
      <c r="D93" s="127"/>
      <c r="E93" s="127"/>
      <c r="F93" s="127"/>
      <c r="G93" s="127"/>
      <c r="H93" s="127"/>
      <c r="I93" s="127"/>
      <c r="J93" s="127"/>
      <c r="K93" s="127"/>
      <c r="L93" s="127"/>
      <c r="M93" s="127">
        <v>13</v>
      </c>
    </row>
    <row r="94" spans="3:13" ht="13.5">
      <c r="C94" s="127" t="s">
        <v>546</v>
      </c>
      <c r="D94" s="127"/>
      <c r="E94" s="127"/>
      <c r="F94" s="127"/>
      <c r="G94" s="127"/>
      <c r="H94" s="127"/>
      <c r="I94" s="127"/>
      <c r="J94" s="127"/>
      <c r="K94" s="127"/>
      <c r="L94" s="127"/>
      <c r="M94" s="127">
        <v>14</v>
      </c>
    </row>
    <row r="95" spans="3:13" ht="13.5">
      <c r="C95" s="127" t="s">
        <v>546</v>
      </c>
      <c r="D95" s="127"/>
      <c r="E95" s="127"/>
      <c r="F95" s="127"/>
      <c r="G95" s="127"/>
      <c r="H95" s="127"/>
      <c r="I95" s="127"/>
      <c r="J95" s="127"/>
      <c r="K95" s="127"/>
      <c r="L95" s="127"/>
      <c r="M95" s="127">
        <v>15</v>
      </c>
    </row>
    <row r="96" spans="3:13" ht="13.5">
      <c r="C96" s="127" t="s">
        <v>546</v>
      </c>
      <c r="D96" s="127"/>
      <c r="E96" s="127"/>
      <c r="F96" s="127"/>
      <c r="G96" s="127"/>
      <c r="H96" s="127"/>
      <c r="I96" s="127"/>
      <c r="J96" s="127"/>
      <c r="K96" s="127"/>
      <c r="L96" s="127"/>
      <c r="M96" s="127">
        <v>16</v>
      </c>
    </row>
    <row r="97" spans="3:13" ht="13.5">
      <c r="C97" s="127" t="s">
        <v>546</v>
      </c>
      <c r="D97" s="127"/>
      <c r="E97" s="127"/>
      <c r="F97" s="127"/>
      <c r="G97" s="127"/>
      <c r="H97" s="127"/>
      <c r="I97" s="127"/>
      <c r="J97" s="127"/>
      <c r="K97" s="127"/>
      <c r="L97" s="127"/>
      <c r="M97" s="127">
        <v>17</v>
      </c>
    </row>
    <row r="98" spans="3:13" ht="13.5"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</row>
    <row r="99" spans="3:13" ht="13.5"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</row>
    <row r="100" spans="3:13" ht="13.5"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</row>
    <row r="101" spans="3:13" ht="13.5"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</row>
    <row r="102" spans="3:13" ht="13.5"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</row>
    <row r="103" spans="3:13" ht="13.5"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</row>
    <row r="104" spans="3:13" ht="13.5"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</row>
    <row r="105" spans="3:13" ht="13.5"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</row>
    <row r="106" spans="3:13" ht="13.5"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</row>
    <row r="107" spans="3:13" ht="13.5"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</row>
    <row r="108" spans="3:13" ht="13.5"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</row>
    <row r="109" spans="3:13" ht="13.5"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</row>
    <row r="110" spans="3:13" ht="13.5"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</row>
    <row r="111" spans="3:13" ht="13.5"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</row>
    <row r="112" spans="3:13" ht="13.5"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</row>
    <row r="113" spans="3:13" ht="13.5"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</row>
    <row r="114" spans="3:13" ht="13.5"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</row>
    <row r="115" spans="3:13" ht="13.5"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</row>
    <row r="116" spans="3:13" ht="13.5"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</row>
    <row r="117" spans="3:13" ht="13.5"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</row>
    <row r="118" spans="3:13" ht="13.5"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</row>
    <row r="119" spans="3:13" ht="13.5"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</row>
    <row r="120" spans="3:13" ht="13.5"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</row>
    <row r="121" spans="3:13" ht="13.5"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</row>
    <row r="122" spans="3:13" ht="13.5"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</row>
    <row r="123" spans="3:13" ht="13.5"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</row>
    <row r="124" spans="3:13" ht="13.5"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</row>
    <row r="125" spans="3:13" ht="13.5"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</row>
    <row r="126" spans="3:13" ht="13.5"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</row>
    <row r="127" spans="3:13" ht="13.5"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</row>
    <row r="128" spans="3:13" ht="13.5"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</row>
    <row r="129" spans="3:13" ht="13.5"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</row>
    <row r="130" spans="3:13" ht="13.5"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</row>
    <row r="131" spans="3:13" ht="13.5"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</row>
    <row r="132" spans="3:13" ht="13.5"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3:13" ht="13.5"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</row>
    <row r="134" spans="3:13" ht="13.5"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</row>
    <row r="135" spans="3:13" ht="13.5"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</row>
    <row r="136" spans="3:13" ht="13.5"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</row>
    <row r="137" spans="3:13" ht="13.5"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</row>
    <row r="138" spans="3:13" ht="13.5"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</row>
    <row r="139" spans="3:13" ht="13.5"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</row>
    <row r="140" spans="3:13" ht="13.5"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</row>
    <row r="141" spans="3:13" ht="13.5"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</row>
    <row r="142" spans="3:13" ht="13.5"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</row>
    <row r="143" spans="3:13" ht="13.5"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</row>
    <row r="144" spans="3:13" ht="13.5"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</row>
    <row r="145" spans="3:13" ht="13.5"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</row>
    <row r="146" spans="3:13" ht="13.5"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</row>
    <row r="147" spans="3:13" ht="13.5"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</row>
    <row r="148" spans="3:13" ht="13.5"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</row>
    <row r="149" spans="3:13" ht="13.5"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</row>
    <row r="150" spans="3:13" ht="13.5"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</row>
    <row r="151" spans="3:13" ht="13.5"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</row>
    <row r="152" spans="3:13" ht="13.5"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</row>
    <row r="153" spans="3:13" ht="13.5"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</row>
    <row r="154" spans="3:13" ht="13.5"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</row>
    <row r="155" spans="3:13" ht="13.5"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</row>
    <row r="156" spans="3:13" ht="13.5"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</row>
    <row r="157" spans="3:13" ht="13.5"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</row>
    <row r="158" spans="3:13" ht="13.5"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</row>
    <row r="159" spans="3:13" ht="13.5"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</row>
    <row r="160" spans="3:13" ht="13.5"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</row>
    <row r="161" spans="3:13" ht="13.5"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</row>
    <row r="162" spans="3:13" ht="13.5"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</row>
    <row r="163" spans="3:13" ht="13.5"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</row>
    <row r="164" spans="3:13" ht="13.5"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</row>
    <row r="165" spans="3:13" ht="13.5"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</row>
    <row r="166" spans="3:13" ht="13.5"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</row>
    <row r="167" spans="3:13" ht="13.5"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</row>
    <row r="168" spans="3:13" ht="13.5"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</row>
    <row r="169" spans="3:13" ht="13.5"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</row>
    <row r="170" spans="3:13" ht="13.5"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</row>
    <row r="171" spans="3:13" ht="13.5"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</row>
    <row r="172" spans="3:13" ht="13.5"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</row>
    <row r="173" spans="3:13" ht="13.5"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</row>
    <row r="174" spans="3:13" ht="13.5"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</row>
    <row r="175" spans="3:13" ht="13.5"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</row>
    <row r="176" spans="3:13" ht="13.5"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3:13" ht="13.5"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</row>
    <row r="178" spans="3:13" ht="13.5"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</row>
    <row r="179" spans="3:13" ht="13.5"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</row>
    <row r="180" spans="3:13" ht="13.5"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</row>
    <row r="181" spans="3:13" ht="13.5"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</row>
    <row r="182" spans="3:13" ht="13.5"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</row>
    <row r="183" spans="3:13" ht="13.5"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</row>
    <row r="184" spans="3:13" ht="13.5"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</row>
    <row r="185" spans="3:13" ht="13.5"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</row>
    <row r="186" spans="3:13" ht="13.5"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</row>
    <row r="187" spans="3:13" ht="13.5"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</row>
    <row r="188" spans="3:13" ht="13.5"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</row>
    <row r="189" spans="3:13" ht="13.5"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</row>
    <row r="190" spans="3:13" ht="13.5"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</row>
    <row r="191" spans="3:13" ht="13.5"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</row>
    <row r="192" spans="3:13" ht="13.5"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</row>
    <row r="193" spans="3:13" ht="13.5"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</row>
    <row r="194" spans="3:13" ht="13.5"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</row>
    <row r="195" spans="3:13" ht="13.5"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</row>
    <row r="196" spans="3:13" ht="13.5"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</row>
    <row r="197" spans="3:13" ht="13.5"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</row>
    <row r="198" spans="3:13" ht="13.5"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</row>
    <row r="199" spans="3:13" ht="13.5"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</row>
    <row r="200" spans="3:13" ht="13.5"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</row>
    <row r="201" spans="3:13" ht="13.5"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</row>
    <row r="202" spans="3:13" ht="13.5"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</row>
    <row r="203" spans="3:13" ht="13.5"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</row>
    <row r="204" spans="3:13" ht="13.5"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</row>
    <row r="205" spans="3:13" ht="13.5"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</row>
    <row r="206" spans="3:13" ht="13.5"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</row>
    <row r="207" spans="3:13" ht="13.5"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</row>
    <row r="208" spans="3:13" ht="13.5"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</row>
    <row r="209" spans="3:13" ht="13.5"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</row>
    <row r="210" spans="3:13" ht="13.5"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</row>
    <row r="211" spans="3:13" ht="13.5"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</row>
    <row r="212" spans="3:13" ht="13.5"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</row>
    <row r="213" spans="3:13" ht="13.5"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</row>
    <row r="214" spans="3:13" ht="13.5"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</row>
    <row r="215" spans="3:13" ht="13.5"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</row>
    <row r="216" spans="3:13" ht="13.5"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</row>
    <row r="217" spans="3:13" ht="13.5"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</row>
    <row r="218" spans="3:13" ht="13.5"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</row>
    <row r="219" spans="3:13" ht="13.5"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</row>
    <row r="220" spans="3:13" ht="13.5"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3:13" ht="13.5"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</row>
    <row r="222" spans="3:13" ht="13.5"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</row>
    <row r="223" spans="3:13" ht="13.5"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</row>
    <row r="224" spans="3:13" ht="13.5"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</row>
    <row r="225" spans="3:13" ht="13.5"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</row>
    <row r="226" spans="3:13" ht="13.5"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</row>
    <row r="227" spans="3:13" ht="13.5"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</row>
    <row r="228" spans="3:13" ht="13.5"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</row>
    <row r="229" spans="3:13" ht="13.5"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</row>
    <row r="230" spans="3:13" ht="13.5"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</row>
    <row r="231" spans="3:13" ht="13.5"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</row>
    <row r="232" spans="3:13" ht="13.5"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</row>
    <row r="233" spans="3:13" ht="13.5"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</row>
    <row r="234" spans="3:13" ht="13.5"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</row>
    <row r="235" spans="3:13" ht="13.5"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</row>
    <row r="236" spans="3:13" ht="13.5"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</row>
    <row r="237" spans="3:13" ht="13.5"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</row>
    <row r="238" spans="3:13" ht="13.5"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</row>
    <row r="239" spans="3:13" ht="13.5"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</row>
    <row r="240" spans="3:13" ht="13.5"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</row>
    <row r="241" spans="3:13" ht="13.5"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</row>
    <row r="242" spans="3:13" ht="13.5"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</row>
    <row r="243" spans="3:13" ht="13.5"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</row>
    <row r="244" spans="3:13" ht="13.5"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</row>
    <row r="245" spans="3:13" ht="13.5"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</row>
    <row r="246" spans="3:13" ht="13.5"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</row>
    <row r="247" spans="3:13" ht="13.5"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</row>
    <row r="248" spans="3:13" ht="13.5"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</row>
    <row r="249" spans="3:13" ht="13.5"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</row>
    <row r="250" spans="3:13" ht="13.5"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</row>
    <row r="251" spans="3:13" ht="13.5"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</row>
    <row r="252" spans="3:13" ht="13.5"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</row>
    <row r="253" spans="3:13" ht="13.5"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</row>
    <row r="254" spans="3:13" ht="13.5"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</row>
    <row r="255" spans="3:13" ht="13.5"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</row>
    <row r="256" spans="3:13" ht="13.5"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</row>
    <row r="257" spans="3:13" ht="13.5"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</row>
    <row r="258" spans="3:13" ht="13.5"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</row>
    <row r="259" spans="3:13" ht="13.5"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</row>
    <row r="260" spans="3:13" ht="13.5"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</row>
    <row r="261" spans="3:13" ht="13.5"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</row>
    <row r="262" spans="3:13" ht="13.5"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</row>
    <row r="263" spans="3:13" ht="13.5"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</row>
    <row r="264" spans="3:13" ht="13.5"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</row>
    <row r="265" spans="3:13" ht="13.5"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</row>
    <row r="266" spans="3:13" ht="13.5"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</row>
    <row r="267" spans="3:13" ht="13.5"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</row>
    <row r="268" spans="3:13" ht="13.5"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</row>
    <row r="269" spans="3:13" ht="13.5"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</row>
    <row r="270" spans="3:13" ht="13.5"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</row>
    <row r="271" spans="3:13" ht="13.5"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</row>
    <row r="272" spans="3:13" ht="13.5"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</row>
    <row r="273" spans="3:13" ht="13.5"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</row>
    <row r="274" spans="3:13" ht="13.5"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</row>
    <row r="275" spans="3:13" ht="13.5"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</row>
    <row r="276" spans="3:13" ht="13.5"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</row>
    <row r="277" spans="3:13" ht="13.5"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</row>
    <row r="278" spans="3:13" ht="13.5"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</row>
    <row r="279" spans="3:13" ht="13.5"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</row>
    <row r="280" spans="3:13" ht="13.5"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</row>
    <row r="281" spans="3:13" ht="13.5"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</row>
    <row r="282" spans="3:13" ht="13.5"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</row>
    <row r="283" spans="3:13" ht="13.5"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</row>
    <row r="284" spans="3:13" ht="13.5"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</row>
    <row r="285" spans="3:13" ht="13.5"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</row>
    <row r="286" spans="3:13" ht="13.5"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</row>
    <row r="287" spans="3:13" ht="13.5"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</row>
    <row r="288" spans="3:13" ht="13.5"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</row>
    <row r="289" spans="3:13" ht="13.5"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</row>
    <row r="290" spans="3:13" ht="13.5"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</row>
    <row r="291" spans="3:13" ht="13.5"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</row>
    <row r="292" spans="3:13" ht="13.5"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</row>
    <row r="293" spans="3:13" ht="13.5"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</row>
    <row r="294" spans="3:13" ht="13.5"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</row>
    <row r="295" spans="3:13" ht="13.5"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</row>
    <row r="296" spans="3:13" ht="13.5"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</row>
    <row r="297" spans="3:13" ht="13.5"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</row>
    <row r="298" spans="3:13" ht="13.5"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</row>
    <row r="299" spans="3:13" ht="13.5"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</row>
    <row r="300" spans="3:13" ht="13.5"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</row>
    <row r="301" spans="3:13" ht="13.5"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</row>
    <row r="302" spans="3:13" ht="13.5"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</row>
    <row r="303" spans="3:13" ht="13.5"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</row>
    <row r="304" spans="3:13" ht="13.5"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</row>
    <row r="305" spans="3:13" ht="13.5"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</row>
    <row r="306" spans="3:13" ht="13.5"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</row>
    <row r="307" spans="3:13" ht="13.5"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</row>
    <row r="308" spans="3:13" ht="13.5"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</row>
    <row r="309" spans="3:13" ht="13.5"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</row>
    <row r="310" spans="3:13" ht="13.5"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</row>
    <row r="311" spans="3:13" ht="13.5"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</row>
    <row r="312" spans="3:13" ht="13.5"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</row>
    <row r="313" spans="3:13" ht="13.5"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</row>
    <row r="314" spans="3:13" ht="13.5"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</row>
    <row r="315" spans="3:13" ht="13.5"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</row>
    <row r="316" spans="3:13" ht="13.5"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</row>
    <row r="317" spans="3:13" ht="13.5"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</row>
    <row r="318" spans="3:13" ht="13.5"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</row>
    <row r="319" spans="3:13" ht="13.5"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</row>
    <row r="320" spans="3:13" ht="13.5"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</row>
    <row r="321" spans="3:13" ht="13.5"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</row>
    <row r="322" spans="3:13" ht="13.5"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</row>
    <row r="323" spans="3:13" ht="13.5"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</row>
    <row r="324" spans="3:13" ht="13.5"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</row>
    <row r="325" spans="3:13" ht="13.5"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</row>
    <row r="326" spans="3:13" ht="13.5"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</row>
    <row r="327" spans="3:13" ht="13.5"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</row>
    <row r="328" spans="3:13" ht="13.5"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</row>
    <row r="329" spans="3:13" ht="13.5"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</row>
    <row r="330" spans="3:13" ht="13.5"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</row>
    <row r="331" spans="3:13" ht="13.5"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</row>
    <row r="332" spans="3:13" ht="13.5"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</row>
    <row r="333" spans="3:13" ht="13.5"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</row>
    <row r="334" spans="3:13" ht="13.5"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</row>
    <row r="335" spans="3:13" ht="13.5"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</row>
    <row r="336" spans="3:13" ht="13.5"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</row>
    <row r="337" spans="3:13" ht="13.5"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</row>
    <row r="338" spans="3:13" ht="13.5"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</row>
    <row r="339" spans="3:13" ht="13.5"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</row>
    <row r="340" spans="3:13" ht="13.5"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</row>
    <row r="341" spans="3:13" ht="13.5"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</row>
    <row r="342" spans="3:13" ht="13.5"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</row>
    <row r="343" spans="3:13" ht="13.5"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</row>
    <row r="344" spans="3:13" ht="13.5"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</row>
    <row r="345" spans="3:13" ht="13.5"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</row>
    <row r="346" spans="3:13" ht="13.5"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</row>
    <row r="347" spans="3:13" ht="13.5"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</row>
    <row r="348" spans="3:13" ht="13.5"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</row>
    <row r="349" spans="3:13" ht="13.5"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</row>
    <row r="350" spans="3:13" ht="13.5"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</row>
    <row r="351" spans="3:13" ht="13.5"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</row>
    <row r="352" spans="3:13" ht="13.5"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</row>
    <row r="353" spans="3:13" ht="13.5"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</row>
    <row r="354" spans="3:13" ht="13.5"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</row>
    <row r="355" spans="3:13" ht="13.5"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</row>
    <row r="356" spans="3:13" ht="13.5"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</row>
    <row r="357" spans="3:13" ht="13.5"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</row>
    <row r="358" spans="3:13" ht="13.5"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</row>
    <row r="359" spans="3:13" ht="13.5"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</row>
    <row r="360" spans="3:13" ht="13.5"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</row>
    <row r="361" spans="3:13" ht="13.5"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</row>
    <row r="362" spans="3:13" ht="13.5"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</row>
    <row r="363" spans="3:13" ht="13.5"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</row>
    <row r="364" spans="3:13" ht="13.5"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</row>
    <row r="365" spans="3:13" ht="13.5"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</row>
    <row r="366" spans="3:13" ht="13.5"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</row>
    <row r="367" spans="3:13" ht="13.5"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</row>
    <row r="368" spans="3:13" ht="13.5"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</row>
    <row r="369" spans="3:13" ht="13.5"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</row>
    <row r="370" spans="3:13" ht="13.5"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</row>
    <row r="371" spans="3:13" ht="13.5"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</row>
    <row r="372" spans="3:13" ht="13.5"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</row>
    <row r="373" spans="3:13" ht="13.5"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</row>
    <row r="374" spans="3:13" ht="13.5"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</row>
    <row r="375" spans="3:13" ht="13.5"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</row>
    <row r="376" spans="3:13" ht="13.5"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</row>
    <row r="377" spans="3:13" ht="13.5"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</row>
    <row r="378" spans="3:13" ht="13.5"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</row>
    <row r="379" spans="3:13" ht="13.5"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</row>
    <row r="380" spans="3:13" ht="13.5"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</row>
    <row r="381" spans="3:13" ht="13.5"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</row>
    <row r="382" spans="3:13" ht="13.5"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</row>
    <row r="383" spans="3:13" ht="13.5"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</row>
    <row r="384" spans="3:13" ht="13.5"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</row>
    <row r="385" spans="3:13" ht="13.5"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</row>
    <row r="386" spans="3:13" ht="13.5"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</row>
    <row r="387" spans="3:13" ht="13.5"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</row>
    <row r="388" spans="3:13" ht="13.5"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</row>
    <row r="389" spans="3:13" ht="13.5"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</row>
    <row r="390" spans="3:13" ht="13.5"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</row>
    <row r="391" spans="3:13" ht="13.5"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</row>
    <row r="392" spans="3:13" ht="13.5"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</row>
    <row r="393" spans="3:13" ht="13.5"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</row>
    <row r="394" spans="3:13" ht="13.5"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</row>
    <row r="395" spans="3:13" ht="13.5"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</row>
    <row r="396" spans="3:13" ht="13.5"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</row>
    <row r="397" spans="3:13" ht="13.5"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</row>
    <row r="398" spans="3:13" ht="13.5"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</row>
    <row r="399" spans="3:13" ht="13.5"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</row>
    <row r="400" spans="3:13" ht="13.5"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</row>
    <row r="401" spans="3:13" ht="13.5"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</row>
    <row r="402" spans="3:13" ht="13.5"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</row>
    <row r="403" spans="3:13" ht="13.5"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</row>
    <row r="404" spans="3:13" ht="13.5"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</row>
    <row r="405" spans="3:13" ht="13.5"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</row>
    <row r="406" spans="3:13" ht="13.5"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</row>
    <row r="407" spans="3:13" ht="13.5"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</row>
    <row r="408" spans="3:13" ht="13.5"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</row>
    <row r="409" spans="3:13" ht="13.5"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</row>
    <row r="410" spans="3:13" ht="13.5"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</row>
    <row r="411" spans="3:13" ht="13.5"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</row>
    <row r="412" spans="3:13" ht="13.5"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</row>
    <row r="413" spans="3:13" ht="13.5"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</row>
    <row r="414" spans="3:13" ht="13.5"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</row>
    <row r="415" spans="3:13" ht="13.5"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</row>
    <row r="416" spans="3:13" ht="13.5"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</row>
    <row r="417" spans="3:13" ht="13.5"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</row>
    <row r="418" spans="3:13" ht="13.5"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</row>
    <row r="419" spans="3:13" ht="13.5"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</row>
    <row r="420" spans="3:13" ht="13.5"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</row>
    <row r="421" spans="3:13" ht="13.5"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</row>
    <row r="422" spans="3:13" ht="13.5"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</row>
    <row r="423" spans="3:13" ht="13.5"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</row>
    <row r="424" spans="3:13" ht="13.5"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</row>
    <row r="425" spans="3:13" ht="13.5"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</row>
    <row r="426" spans="3:13" ht="13.5"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</row>
    <row r="427" spans="3:13" ht="13.5"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</row>
    <row r="428" spans="3:13" ht="13.5"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</row>
    <row r="429" spans="3:13" ht="13.5"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</row>
    <row r="430" spans="3:13" ht="13.5"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</row>
    <row r="431" spans="3:13" ht="13.5"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</row>
    <row r="432" spans="3:13" ht="13.5"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</row>
    <row r="433" spans="3:13" ht="13.5"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</row>
    <row r="434" spans="3:13" ht="13.5"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</row>
    <row r="435" spans="3:13" ht="13.5"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</row>
    <row r="436" spans="3:13" ht="13.5"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</row>
    <row r="437" spans="3:13" ht="13.5"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</row>
    <row r="438" spans="3:13" ht="13.5"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</row>
    <row r="439" spans="3:13" ht="13.5"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</row>
    <row r="440" spans="3:13" ht="13.5"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</row>
    <row r="441" spans="3:13" ht="13.5"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</row>
    <row r="442" spans="3:13" ht="13.5"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</row>
    <row r="443" spans="3:13" ht="13.5"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</row>
    <row r="444" spans="3:13" ht="13.5"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</row>
    <row r="445" spans="3:13" ht="13.5"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</row>
    <row r="446" spans="3:13" ht="13.5"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</row>
    <row r="447" spans="3:13" ht="13.5"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</row>
    <row r="448" spans="3:13" ht="13.5"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</row>
    <row r="449" spans="3:13" ht="13.5"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</row>
    <row r="450" spans="3:13" ht="13.5"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</row>
    <row r="451" spans="3:13" ht="13.5"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</row>
    <row r="452" spans="3:13" ht="13.5"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</row>
    <row r="453" spans="3:13" ht="13.5"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</row>
    <row r="454" spans="3:13" ht="13.5"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</row>
    <row r="455" spans="3:13" ht="13.5"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</row>
    <row r="456" spans="3:13" ht="13.5"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</row>
    <row r="457" spans="3:13" ht="13.5"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</row>
    <row r="458" spans="3:13" ht="13.5"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</row>
    <row r="459" spans="3:13" ht="13.5"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</row>
    <row r="460" spans="3:13" ht="13.5"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</row>
    <row r="461" spans="3:13" ht="13.5"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</row>
    <row r="462" spans="3:13" ht="13.5"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</row>
    <row r="463" spans="3:13" ht="13.5"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</row>
    <row r="464" spans="3:13" ht="13.5"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</row>
    <row r="465" spans="3:13" ht="13.5"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</row>
    <row r="466" spans="3:13" ht="13.5"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</row>
    <row r="467" spans="3:13" ht="13.5"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</row>
    <row r="468" spans="3:13" ht="13.5"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</row>
    <row r="469" spans="3:13" ht="13.5"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</row>
    <row r="470" spans="3:13" ht="13.5"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</row>
    <row r="471" spans="3:13" ht="13.5"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</row>
    <row r="472" spans="3:13" ht="13.5"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</row>
    <row r="473" spans="3:13" ht="13.5"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</row>
    <row r="474" spans="3:13" ht="13.5"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</row>
    <row r="475" spans="3:13" ht="13.5"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</row>
    <row r="476" spans="3:13" ht="13.5"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</row>
    <row r="477" spans="3:13" ht="13.5"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</row>
    <row r="478" spans="3:13" ht="13.5"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</row>
    <row r="479" spans="3:13" ht="13.5"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</row>
    <row r="480" spans="3:13" ht="13.5"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</row>
    <row r="481" spans="3:13" ht="13.5"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</row>
    <row r="482" spans="3:13" ht="13.5"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</row>
    <row r="483" spans="3:13" ht="13.5"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</row>
    <row r="484" spans="3:13" ht="13.5"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</row>
    <row r="485" spans="3:13" ht="13.5"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</row>
    <row r="486" spans="3:13" ht="13.5"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</row>
    <row r="487" spans="3:13" ht="13.5"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</row>
    <row r="488" spans="3:13" ht="13.5"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</row>
    <row r="489" spans="3:13" ht="13.5"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</row>
    <row r="490" spans="3:13" ht="13.5"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</row>
    <row r="491" spans="3:13" ht="13.5"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</row>
    <row r="492" spans="3:13" ht="13.5"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</row>
    <row r="493" spans="3:13" ht="13.5"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</row>
    <row r="494" spans="3:13" ht="13.5"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</row>
    <row r="495" spans="3:13" ht="13.5"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</row>
    <row r="496" spans="3:13" ht="13.5"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</row>
    <row r="497" spans="3:13" ht="13.5"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</row>
    <row r="498" spans="3:13" ht="13.5"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</row>
    <row r="499" spans="3:13" ht="13.5"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</row>
    <row r="500" spans="3:13" ht="13.5"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</row>
    <row r="501" spans="3:13" ht="13.5"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</row>
    <row r="502" spans="3:13" ht="13.5"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</row>
    <row r="503" spans="3:13" ht="13.5"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</row>
    <row r="504" spans="3:13" ht="13.5"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</row>
    <row r="505" spans="3:13" ht="13.5"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</row>
    <row r="506" spans="3:13" ht="13.5"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</row>
    <row r="507" spans="3:13" ht="13.5"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</row>
    <row r="508" spans="3:13" ht="13.5"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</row>
    <row r="509" spans="3:13" ht="13.5"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</row>
    <row r="510" spans="3:13" ht="13.5"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</row>
    <row r="511" spans="3:13" ht="13.5"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</row>
    <row r="512" spans="3:13" ht="13.5"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</row>
    <row r="513" spans="3:13" ht="13.5"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</row>
    <row r="514" spans="3:13" ht="13.5"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</row>
    <row r="515" spans="3:13" ht="13.5"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</row>
    <row r="516" spans="3:13" ht="13.5"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</row>
    <row r="517" spans="3:13" ht="13.5"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</row>
    <row r="518" spans="3:13" ht="13.5"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</row>
    <row r="519" spans="3:13" ht="13.5"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</row>
    <row r="520" spans="3:13" ht="13.5"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</row>
    <row r="521" spans="3:13" ht="13.5"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</row>
    <row r="522" spans="3:13" ht="13.5"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</row>
    <row r="523" spans="3:13" ht="13.5"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</row>
    <row r="524" spans="3:13" ht="13.5"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</row>
    <row r="525" spans="3:13" ht="13.5"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</row>
    <row r="526" spans="3:13" ht="13.5"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</row>
    <row r="527" spans="3:13" ht="13.5"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</row>
    <row r="528" spans="3:13" ht="13.5"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</row>
    <row r="529" spans="3:13" ht="13.5"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</row>
    <row r="530" spans="3:13" ht="13.5"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</row>
    <row r="531" spans="3:13" ht="13.5"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</row>
    <row r="532" spans="3:13" ht="13.5"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</row>
    <row r="533" spans="3:13" ht="13.5"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</row>
    <row r="534" spans="3:13" ht="13.5"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</row>
    <row r="535" spans="3:13" ht="13.5"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</row>
    <row r="536" spans="3:13" ht="13.5"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</row>
    <row r="537" spans="3:13" ht="13.5"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</row>
    <row r="538" spans="3:13" ht="13.5"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</row>
    <row r="539" spans="3:13" ht="13.5"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</row>
    <row r="540" spans="3:13" ht="13.5"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</row>
    <row r="541" spans="3:13" ht="13.5"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</row>
    <row r="542" spans="3:13" ht="13.5"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</row>
    <row r="543" spans="3:13" ht="13.5"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</row>
    <row r="544" spans="3:13" ht="13.5"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</row>
    <row r="545" spans="3:13" ht="13.5"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</row>
    <row r="546" spans="3:13" ht="13.5"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</row>
    <row r="547" spans="3:13" ht="13.5"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</row>
    <row r="548" spans="3:13" ht="13.5"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</row>
    <row r="549" spans="3:13" ht="13.5"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</row>
    <row r="550" spans="3:13" ht="13.5"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</row>
    <row r="551" spans="3:13" ht="13.5"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</row>
    <row r="552" spans="3:13" ht="13.5"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</row>
    <row r="553" spans="3:13" ht="13.5"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</row>
    <row r="554" spans="3:13" ht="13.5"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</row>
    <row r="555" spans="3:13" ht="13.5"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</row>
    <row r="556" spans="3:13" ht="13.5"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</row>
    <row r="557" spans="3:13" ht="13.5"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</row>
    <row r="558" spans="3:13" ht="13.5"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</row>
    <row r="559" spans="3:13" ht="13.5"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</row>
    <row r="560" spans="3:13" ht="13.5"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</row>
    <row r="561" spans="3:13" ht="13.5"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</row>
    <row r="562" spans="3:13" ht="13.5"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</row>
    <row r="563" spans="3:13" ht="13.5"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</row>
    <row r="564" spans="3:13" ht="13.5"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</row>
    <row r="565" spans="3:13" ht="13.5"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</row>
    <row r="566" spans="3:13" ht="13.5"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</row>
    <row r="567" spans="3:13" ht="13.5"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</row>
    <row r="568" spans="3:13" ht="13.5"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</row>
    <row r="569" spans="3:13" ht="13.5"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</row>
    <row r="570" spans="3:13" ht="13.5"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</row>
    <row r="571" spans="3:13" ht="13.5"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</row>
    <row r="572" spans="3:13" ht="13.5"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</row>
    <row r="573" spans="3:13" ht="13.5"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</row>
    <row r="574" spans="3:13" ht="13.5"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</row>
    <row r="575" spans="3:13" ht="13.5"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</row>
    <row r="576" spans="3:13" ht="13.5"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</row>
    <row r="577" spans="3:13" ht="13.5"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</row>
    <row r="578" spans="3:13" ht="13.5"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</row>
    <row r="579" spans="3:13" ht="13.5"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</row>
    <row r="580" spans="3:13" ht="13.5"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</row>
    <row r="581" spans="3:13" ht="13.5"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</row>
    <row r="582" spans="3:13" ht="13.5"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</row>
    <row r="583" spans="3:13" ht="13.5"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</row>
    <row r="584" spans="3:13" ht="13.5"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</row>
    <row r="585" spans="3:13" ht="13.5"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</row>
    <row r="586" spans="3:13" ht="13.5"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</row>
    <row r="587" spans="3:13" ht="13.5"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</row>
    <row r="588" spans="3:13" ht="13.5"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</row>
    <row r="589" spans="3:13" ht="13.5"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</row>
    <row r="590" spans="3:13" ht="13.5"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</row>
    <row r="591" spans="3:13" ht="13.5"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</row>
    <row r="592" spans="3:13" ht="13.5"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</row>
    <row r="593" spans="3:13" ht="13.5"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</row>
    <row r="594" spans="3:13" ht="13.5"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</row>
    <row r="595" spans="3:13" ht="13.5"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</row>
    <row r="596" spans="3:13" ht="13.5"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</row>
    <row r="597" spans="3:13" ht="13.5"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</row>
    <row r="598" spans="3:13" ht="13.5"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</row>
    <row r="599" spans="3:13" ht="13.5"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</row>
    <row r="600" spans="3:13" ht="13.5"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</row>
    <row r="601" spans="3:13" ht="13.5"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</row>
    <row r="602" spans="3:13" ht="13.5"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</row>
    <row r="603" spans="3:13" ht="13.5"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</row>
    <row r="604" spans="3:13" ht="13.5"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</row>
    <row r="605" spans="3:13" ht="13.5"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</row>
    <row r="606" spans="3:13" ht="13.5"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</row>
    <row r="607" spans="3:13" ht="13.5"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</row>
    <row r="608" spans="3:13" ht="13.5"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</row>
    <row r="609" spans="3:13" ht="13.5"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</row>
    <row r="610" spans="3:13" ht="13.5"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</row>
    <row r="611" spans="3:13" ht="13.5"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</row>
    <row r="612" spans="3:13" ht="13.5"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</row>
    <row r="613" spans="3:13" ht="13.5"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</row>
    <row r="614" spans="3:13" ht="13.5"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</row>
    <row r="615" spans="3:13" ht="13.5"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</row>
    <row r="616" spans="3:13" ht="13.5"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</row>
    <row r="617" spans="3:13" ht="13.5"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</row>
    <row r="618" spans="3:13" ht="13.5"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</row>
    <row r="619" spans="3:13" ht="13.5"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</row>
    <row r="620" spans="3:13" ht="13.5"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</row>
    <row r="621" spans="3:13" ht="13.5"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</row>
    <row r="622" spans="3:13" ht="13.5"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</row>
    <row r="623" spans="3:13" ht="13.5"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</row>
    <row r="624" spans="3:13" ht="13.5"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</row>
    <row r="625" spans="3:13" ht="13.5"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</row>
    <row r="626" spans="3:13" ht="13.5"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</row>
    <row r="627" spans="3:13" ht="13.5"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</row>
    <row r="628" spans="3:13" ht="13.5"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</row>
    <row r="629" spans="3:13" ht="13.5"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</row>
    <row r="630" spans="3:13" ht="13.5"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</row>
    <row r="631" spans="3:13" ht="13.5"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</row>
    <row r="632" spans="3:13" ht="13.5"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</row>
    <row r="633" spans="3:13" ht="13.5"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</row>
    <row r="634" spans="3:13" ht="13.5"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</row>
    <row r="635" spans="3:13" ht="13.5"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</row>
    <row r="636" spans="3:13" ht="13.5"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</row>
    <row r="637" spans="3:13" ht="13.5"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</row>
    <row r="638" spans="3:13" ht="13.5"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</row>
    <row r="639" spans="3:13" ht="13.5"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</row>
    <row r="640" spans="3:13" ht="13.5"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</row>
    <row r="641" spans="3:13" ht="13.5"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</row>
    <row r="642" spans="3:13" ht="13.5"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</row>
    <row r="643" spans="3:13" ht="13.5"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</row>
    <row r="644" spans="3:13" ht="13.5"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</row>
    <row r="645" spans="3:13" ht="13.5"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</row>
    <row r="646" spans="3:13" ht="13.5"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</row>
    <row r="647" spans="3:13" ht="13.5"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</row>
    <row r="648" spans="3:13" ht="13.5"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</row>
    <row r="649" spans="3:13" ht="13.5"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</row>
    <row r="650" spans="3:13" ht="13.5"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</row>
    <row r="651" spans="3:13" ht="13.5"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</row>
    <row r="652" spans="3:13" ht="13.5"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</row>
    <row r="653" spans="3:13" ht="13.5"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</row>
    <row r="654" spans="3:13" ht="13.5"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</row>
    <row r="655" spans="3:13" ht="13.5"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</row>
    <row r="656" spans="3:13" ht="13.5"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</row>
    <row r="657" spans="3:13" ht="13.5"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</row>
    <row r="658" spans="3:13" ht="13.5"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</row>
    <row r="659" spans="3:13" ht="13.5"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</row>
    <row r="660" spans="3:13" ht="13.5"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</row>
    <row r="661" spans="3:13" ht="13.5"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</row>
    <row r="662" spans="3:13" ht="13.5"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</row>
    <row r="663" spans="3:13" ht="13.5"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</row>
    <row r="664" spans="3:13" ht="13.5"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</row>
    <row r="665" spans="3:13" ht="13.5"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</row>
    <row r="666" spans="3:13" ht="13.5"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</row>
    <row r="667" spans="3:13" ht="13.5"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</row>
    <row r="668" spans="3:13" ht="13.5"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</row>
    <row r="669" spans="3:13" ht="13.5"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</row>
    <row r="670" spans="3:13" ht="13.5"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</row>
    <row r="671" spans="3:13" ht="13.5"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</row>
    <row r="672" spans="3:13" ht="13.5"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</row>
    <row r="673" spans="3:13" ht="13.5"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</row>
    <row r="674" spans="3:13" ht="13.5"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</row>
    <row r="675" spans="3:13" ht="13.5"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</row>
    <row r="676" spans="3:13" ht="13.5"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</row>
    <row r="677" spans="3:13" ht="13.5"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</row>
    <row r="678" spans="3:13" ht="13.5"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</row>
    <row r="679" spans="3:13" ht="13.5"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</row>
    <row r="680" spans="3:13" ht="13.5"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</row>
    <row r="681" spans="3:13" ht="13.5"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</row>
    <row r="682" spans="3:13" ht="13.5"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</row>
    <row r="683" spans="3:13" ht="13.5"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</row>
    <row r="684" spans="3:13" ht="13.5"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</row>
    <row r="685" spans="3:13" ht="13.5"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</row>
    <row r="686" spans="3:13" ht="13.5"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</row>
    <row r="687" spans="3:13" ht="13.5"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</row>
    <row r="688" spans="3:13" ht="13.5"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</row>
    <row r="689" spans="3:13" ht="13.5"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</row>
    <row r="690" spans="3:13" ht="13.5"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</row>
    <row r="691" spans="3:13" ht="13.5"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</row>
    <row r="692" spans="3:13" ht="13.5"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</row>
    <row r="693" spans="3:13" ht="13.5"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</row>
    <row r="694" spans="3:13" ht="13.5"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</row>
    <row r="695" spans="3:13" ht="13.5"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</row>
    <row r="696" spans="3:13" ht="13.5"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</row>
    <row r="697" spans="3:13" ht="13.5"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</row>
    <row r="698" spans="3:13" ht="13.5"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</row>
    <row r="699" spans="3:13" ht="13.5"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</row>
    <row r="700" spans="3:13" ht="13.5"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</row>
    <row r="701" spans="3:13" ht="13.5"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</row>
    <row r="702" spans="3:13" ht="13.5"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</row>
    <row r="703" spans="3:13" ht="13.5"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</row>
    <row r="704" spans="3:13" ht="13.5"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</row>
    <row r="705" spans="3:13" ht="13.5"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</row>
    <row r="706" spans="3:13" ht="13.5"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</row>
    <row r="707" spans="3:13" ht="13.5"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</row>
    <row r="708" spans="3:13" ht="13.5"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</row>
    <row r="709" spans="3:13" ht="13.5"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</row>
    <row r="710" spans="3:13" ht="13.5"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</row>
    <row r="711" spans="3:13" ht="13.5"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</row>
    <row r="712" spans="3:13" ht="13.5"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</row>
    <row r="713" spans="3:13" ht="13.5"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</row>
    <row r="714" spans="3:13" ht="13.5"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</row>
    <row r="715" spans="3:13" ht="13.5"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</row>
    <row r="716" spans="3:13" ht="13.5"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</row>
    <row r="717" spans="3:13" ht="13.5"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</row>
    <row r="718" spans="3:13" ht="13.5"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</row>
    <row r="719" spans="3:13" ht="13.5"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</row>
    <row r="720" spans="3:13" ht="13.5"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</row>
    <row r="721" spans="3:13" ht="13.5"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</row>
    <row r="722" spans="3:13" ht="13.5"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</row>
    <row r="723" spans="3:13" ht="13.5"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</row>
    <row r="724" spans="3:13" ht="13.5"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</row>
    <row r="725" spans="3:13" ht="13.5"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</row>
    <row r="726" spans="3:13" ht="13.5"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</row>
    <row r="727" spans="3:13" ht="13.5"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</row>
    <row r="728" spans="3:13" ht="13.5"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</row>
    <row r="729" spans="3:13" ht="13.5"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</row>
    <row r="730" spans="3:13" ht="13.5"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</row>
    <row r="731" spans="3:13" ht="13.5"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</row>
    <row r="732" spans="3:13" ht="13.5"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</row>
    <row r="733" spans="3:13" ht="13.5"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</row>
    <row r="734" spans="3:13" ht="13.5"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</row>
    <row r="735" spans="3:13" ht="13.5"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</row>
    <row r="736" spans="3:13" ht="13.5"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</row>
    <row r="737" spans="3:13" ht="13.5"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</row>
    <row r="738" spans="3:13" ht="13.5"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</row>
    <row r="739" spans="3:13" ht="13.5"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</row>
    <row r="740" spans="3:13" ht="13.5"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</row>
    <row r="741" spans="3:13" ht="13.5"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</row>
    <row r="742" spans="3:13" ht="13.5"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</row>
    <row r="743" spans="3:13" ht="13.5"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</row>
    <row r="744" spans="3:13" ht="13.5"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</row>
    <row r="745" spans="3:13" ht="13.5"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</row>
    <row r="746" spans="3:13" ht="13.5"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</row>
    <row r="747" spans="3:13" ht="13.5"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</row>
    <row r="748" spans="3:13" ht="13.5"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</row>
    <row r="749" spans="3:13" ht="13.5"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</row>
    <row r="750" spans="3:13" ht="13.5"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</row>
    <row r="751" spans="3:13" ht="13.5"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</row>
    <row r="752" spans="3:13" ht="13.5"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</row>
    <row r="753" spans="3:13" ht="13.5"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Q52"/>
  <sheetViews>
    <sheetView showRowColHeaders="0" zoomScaleSheetLayoutView="100" zoomScalePageLayoutView="0" workbookViewId="0" topLeftCell="A2">
      <selection activeCell="I6" sqref="I6"/>
    </sheetView>
  </sheetViews>
  <sheetFormatPr defaultColWidth="9.00390625" defaultRowHeight="13.5"/>
  <cols>
    <col min="1" max="1" width="4.625" style="1" customWidth="1"/>
    <col min="2" max="2" width="11.75390625" style="2" bestFit="1" customWidth="1"/>
    <col min="3" max="4" width="14.00390625" style="2" bestFit="1" customWidth="1"/>
    <col min="5" max="6" width="2.625" style="2" customWidth="1"/>
    <col min="7" max="7" width="8.625" style="2" bestFit="1" customWidth="1"/>
    <col min="8" max="8" width="7.50390625" style="2" bestFit="1" customWidth="1"/>
    <col min="9" max="11" width="14.625" style="2" customWidth="1"/>
    <col min="12" max="13" width="5.625" style="2" customWidth="1"/>
    <col min="14" max="16" width="12.625" style="2" customWidth="1"/>
    <col min="17" max="17" width="11.625" style="2" bestFit="1" customWidth="1"/>
    <col min="18" max="16384" width="9.00390625" style="2" customWidth="1"/>
  </cols>
  <sheetData>
    <row r="1" spans="1:13" ht="13.5" customHeight="1" hidden="1">
      <c r="A1" s="13"/>
      <c r="B1" s="13">
        <v>5</v>
      </c>
      <c r="C1" s="13">
        <v>6</v>
      </c>
      <c r="D1" s="13">
        <v>7</v>
      </c>
      <c r="E1" s="13">
        <v>8</v>
      </c>
      <c r="F1" s="13">
        <v>9</v>
      </c>
      <c r="G1" s="13">
        <v>10</v>
      </c>
      <c r="H1" s="13">
        <v>11</v>
      </c>
      <c r="I1" s="13">
        <v>11</v>
      </c>
      <c r="J1" s="13">
        <v>11</v>
      </c>
      <c r="K1" s="13">
        <v>11</v>
      </c>
      <c r="L1" s="13">
        <v>12</v>
      </c>
      <c r="M1" s="13">
        <v>12</v>
      </c>
    </row>
    <row r="2" spans="1:17" s="1" customFormat="1" ht="13.5">
      <c r="A2" s="13" t="s">
        <v>163</v>
      </c>
      <c r="B2" s="14" t="s">
        <v>164</v>
      </c>
      <c r="C2" s="15" t="s">
        <v>165</v>
      </c>
      <c r="D2" s="15" t="s">
        <v>166</v>
      </c>
      <c r="E2" s="15" t="s">
        <v>167</v>
      </c>
      <c r="F2" s="15" t="s">
        <v>168</v>
      </c>
      <c r="G2" s="15" t="s">
        <v>169</v>
      </c>
      <c r="H2" s="15" t="s">
        <v>170</v>
      </c>
      <c r="I2" s="15" t="s">
        <v>171</v>
      </c>
      <c r="J2" s="15" t="s">
        <v>172</v>
      </c>
      <c r="K2" s="15" t="s">
        <v>173</v>
      </c>
      <c r="L2" s="15" t="s">
        <v>174</v>
      </c>
      <c r="M2" s="15" t="s">
        <v>175</v>
      </c>
      <c r="N2" s="22" t="s">
        <v>523</v>
      </c>
      <c r="O2" s="22" t="s">
        <v>524</v>
      </c>
      <c r="P2" s="22" t="s">
        <v>525</v>
      </c>
      <c r="Q2" s="22" t="s">
        <v>505</v>
      </c>
    </row>
    <row r="3" spans="1:17" ht="13.5">
      <c r="A3" s="13">
        <v>1</v>
      </c>
      <c r="B3" s="10">
        <f>IF(ISERROR(VLOOKUP($A3,'データ作成貼付２'!$A$2:$M$97,'データ完成'!B$1,FALSE))=TRUE,"",VLOOKUP($A3,'データ作成貼付２'!$A$2:$M$97,'データ完成'!B$1,FALSE))</f>
      </c>
      <c r="C3" s="10">
        <f>IF(ISERROR(VLOOKUP($A3,'データ作成貼付２'!$A$2:$M$97,'データ完成'!C$1,FALSE))=TRUE,"",VLOOKUP($A3,'データ作成貼付２'!$A$2:$M$97,'データ完成'!C$1,FALSE))</f>
      </c>
      <c r="D3" s="10">
        <f>IF(ISERROR(VLOOKUP($A3,'データ作成貼付２'!$A$2:$M$97,'データ完成'!D$1,FALSE))=TRUE,"",VLOOKUP($A3,'データ作成貼付２'!$A$2:$M$97,'データ完成'!D$1,FALSE))</f>
      </c>
      <c r="E3" s="10">
        <f>IF(ISERROR(VLOOKUP($A3,'データ作成貼付２'!$A$2:$M$97,'データ完成'!E$1,FALSE))=TRUE,"",VLOOKUP($A3,'データ作成貼付２'!$A$2:$M$97,'データ完成'!E$1,FALSE))</f>
      </c>
      <c r="F3" s="10">
        <f>IF(ISERROR(VLOOKUP($A3,'データ作成貼付２'!$A$2:$M$97,'データ完成'!F$1,FALSE))=TRUE,"",VLOOKUP($A3,'データ作成貼付２'!$A$2:$M$97,'データ完成'!F$1,FALSE))</f>
      </c>
      <c r="G3" s="10">
        <f>IF(ISERROR(VLOOKUP($A3,'データ作成貼付２'!$A$2:$M$97,'データ完成'!G$1,FALSE))=TRUE,"",VLOOKUP($A3,'データ作成貼付２'!$A$2:$M$97,'データ完成'!G$1,FALSE))</f>
      </c>
      <c r="H3" s="10">
        <f>IF(ISERROR(VLOOKUP($A3,'データ作成貼付２'!$A$2:$M$97,'データ完成'!H$1,FALSE))=TRUE,"",VLOOKUP($A3,'データ作成貼付２'!$A$2:$M$97,'データ完成'!H$1,FALSE))</f>
      </c>
      <c r="I3" s="9">
        <f>IF(ISERROR(VLOOKUP($A3*10+1,'データ作成貼付２'!$B$2:$M$97,'データ完成'!I$1,FALSE))=TRUE,"",VLOOKUP($A3*10+1,'データ作成貼付２'!$B$2:$M$97,'データ完成'!I$1,FALSE))</f>
      </c>
      <c r="J3" s="9">
        <f>IF(ISERROR(VLOOKUP($A3*10+2,'データ作成貼付２'!$B$2:$M$97,'データ完成'!J$1,FALSE))=TRUE,"",VLOOKUP($A3*10+2,'データ作成貼付２'!$B$2:$M$97,'データ完成'!J$1,FALSE))</f>
      </c>
      <c r="K3" s="9">
        <f>IF(ISERROR(VLOOKUP($A3*10+3,'データ作成貼付２'!$B$2:$M$97,'データ完成'!K$1,FALSE))=TRUE,"",VLOOKUP($A3*10+3,'データ作成貼付２'!$B$2:$M$97,'データ完成'!K$1,FALSE))</f>
      </c>
      <c r="L3" s="16">
        <f>IF(B3="","",IF(ISERROR(VLOOKUP($A3*10+4,'データ作成貼付２'!$B$2:$M$238,'データ完成'!L$1,FALSE))=TRUE,"","○"))</f>
      </c>
      <c r="M3" s="16">
        <f>IF(B3="","",IF(ISERROR(VLOOKUP($A3*10+5,'データ作成貼付２'!$B$2:$M$238,'データ完成'!M$1,FALSE))=TRUE,"","○"))</f>
      </c>
      <c r="N3" s="3">
        <f>IF(I3="","",VLOOKUP(LEFT(I3,5),'初期設定'!$E$19:$F$56,2,FALSE))</f>
      </c>
      <c r="O3" s="3">
        <f>IF(J3="","",VLOOKUP(LEFT(J3,5),'初期設定'!$E$19:$F$56,2,FALSE))</f>
      </c>
      <c r="P3" s="3">
        <f>IF(K3="","",VLOOKUP(LEFT(K3,5),'初期設定'!$E$19:$F$56,2,FALSE))</f>
      </c>
      <c r="Q3" s="3">
        <f>IF(G3="","",VLOOKUP(VALUE(RIGHT(G3,6)),'学校番号'!$A$2:$B$51,2))</f>
      </c>
    </row>
    <row r="4" spans="1:17" ht="13.5">
      <c r="A4" s="13">
        <v>2</v>
      </c>
      <c r="B4" s="11">
        <f>IF(ISERROR(VLOOKUP($A4,'データ作成貼付２'!$A$2:$M$97,'データ完成'!B$1,FALSE))=TRUE,"",VLOOKUP($A4,'データ作成貼付２'!$A$2:$M$97,'データ完成'!B$1,FALSE))</f>
      </c>
      <c r="C4" s="3">
        <f>IF(ISERROR(VLOOKUP($A4,'データ作成貼付２'!$A$2:$M$97,'データ完成'!C$1,FALSE))=TRUE,"",VLOOKUP($A4,'データ作成貼付２'!$A$2:$M$97,'データ完成'!C$1,FALSE))</f>
      </c>
      <c r="D4" s="3">
        <f>IF(ISERROR(VLOOKUP($A4,'データ作成貼付２'!$A$2:$M$97,'データ完成'!D$1,FALSE))=TRUE,"",VLOOKUP($A4,'データ作成貼付２'!$A$2:$M$97,'データ完成'!D$1,FALSE))</f>
      </c>
      <c r="E4" s="3">
        <f>IF(ISERROR(VLOOKUP($A4,'データ作成貼付２'!$A$2:$M$97,'データ完成'!E$1,FALSE))=TRUE,"",VLOOKUP($A4,'データ作成貼付２'!$A$2:$M$97,'データ完成'!E$1,FALSE))</f>
      </c>
      <c r="F4" s="3">
        <f>IF(ISERROR(VLOOKUP($A4,'データ作成貼付２'!$A$2:$M$97,'データ完成'!F$1,FALSE))=TRUE,"",VLOOKUP($A4,'データ作成貼付２'!$A$2:$M$97,'データ完成'!F$1,FALSE))</f>
      </c>
      <c r="G4" s="3">
        <f>IF(ISERROR(VLOOKUP($A4,'データ作成貼付２'!$A$2:$M$97,'データ完成'!G$1,FALSE))=TRUE,"",VLOOKUP($A4,'データ作成貼付２'!$A$2:$M$97,'データ完成'!G$1,FALSE))</f>
      </c>
      <c r="H4" s="3">
        <f>IF(ISERROR(VLOOKUP($A4,'データ作成貼付２'!$A$2:$M$97,'データ完成'!H$1,FALSE))=TRUE,"",VLOOKUP($A4,'データ作成貼付２'!$A$2:$M$97,'データ完成'!H$1,FALSE))</f>
      </c>
      <c r="I4" s="3">
        <f>IF(ISERROR(VLOOKUP($A4*10+1,'データ作成貼付２'!$B$2:$M$97,'データ完成'!I$1,FALSE))=TRUE,"",VLOOKUP($A4*10+1,'データ作成貼付２'!$B$2:$M$97,'データ完成'!I$1,FALSE))</f>
      </c>
      <c r="J4" s="3">
        <f>IF(ISERROR(VLOOKUP($A4*10+2,'データ作成貼付２'!$B$2:$M$97,'データ完成'!J$1,FALSE))=TRUE,"",VLOOKUP($A4*10+2,'データ作成貼付２'!$B$2:$M$97,'データ完成'!J$1,FALSE))</f>
      </c>
      <c r="K4" s="3">
        <f>IF(ISERROR(VLOOKUP($A4*10+3,'データ作成貼付２'!$B$2:$M$97,'データ完成'!K$1,FALSE))=TRUE,"",VLOOKUP($A4*10+3,'データ作成貼付２'!$B$2:$M$97,'データ完成'!K$1,FALSE))</f>
      </c>
      <c r="L4" s="17">
        <f>IF(B4="","",IF(ISERROR(VLOOKUP($A4*10+4,'データ作成貼付２'!$B$2:$M$238,'データ完成'!L$1,FALSE))=TRUE,"","○"))</f>
      </c>
      <c r="M4" s="17">
        <f>IF(B4="","",IF(ISERROR(VLOOKUP($A4*10+5,'データ作成貼付２'!$B$2:$M$238,'データ完成'!M$1,FALSE))=TRUE,"","○"))</f>
      </c>
      <c r="N4" s="3">
        <f>IF(I4="","",VLOOKUP(LEFT(I4,5),'初期設定'!$E$19:$F$56,2,FALSE))</f>
      </c>
      <c r="O4" s="3">
        <f>IF(J4="","",VLOOKUP(LEFT(J4,5),'初期設定'!$E$19:$F$56,2,FALSE))</f>
      </c>
      <c r="P4" s="3">
        <f>IF(K4="","",VLOOKUP(LEFT(K4,5),'初期設定'!$E$19:$F$56,2,FALSE))</f>
      </c>
      <c r="Q4" s="3">
        <f>IF(G4="","",VLOOKUP(VALUE(RIGHT(G4,6)),'学校番号'!$A$2:$B$51,2))</f>
      </c>
    </row>
    <row r="5" spans="1:17" ht="13.5">
      <c r="A5" s="13">
        <v>3</v>
      </c>
      <c r="B5" s="11">
        <f>IF(ISERROR(VLOOKUP($A5,'データ作成貼付２'!$A$2:$M$97,'データ完成'!B$1,FALSE))=TRUE,"",VLOOKUP($A5,'データ作成貼付２'!$A$2:$M$97,'データ完成'!B$1,FALSE))</f>
      </c>
      <c r="C5" s="3">
        <f>IF(ISERROR(VLOOKUP($A5,'データ作成貼付２'!$A$2:$M$97,'データ完成'!C$1,FALSE))=TRUE,"",VLOOKUP($A5,'データ作成貼付２'!$A$2:$M$97,'データ完成'!C$1,FALSE))</f>
      </c>
      <c r="D5" s="3">
        <f>IF(ISERROR(VLOOKUP($A5,'データ作成貼付２'!$A$2:$M$97,'データ完成'!D$1,FALSE))=TRUE,"",VLOOKUP($A5,'データ作成貼付２'!$A$2:$M$97,'データ完成'!D$1,FALSE))</f>
      </c>
      <c r="E5" s="3">
        <f>IF(ISERROR(VLOOKUP($A5,'データ作成貼付２'!$A$2:$M$97,'データ完成'!E$1,FALSE))=TRUE,"",VLOOKUP($A5,'データ作成貼付２'!$A$2:$M$97,'データ完成'!E$1,FALSE))</f>
      </c>
      <c r="F5" s="3">
        <f>IF(ISERROR(VLOOKUP($A5,'データ作成貼付２'!$A$2:$M$97,'データ完成'!F$1,FALSE))=TRUE,"",VLOOKUP($A5,'データ作成貼付２'!$A$2:$M$97,'データ完成'!F$1,FALSE))</f>
      </c>
      <c r="G5" s="3">
        <f>IF(ISERROR(VLOOKUP($A5,'データ作成貼付２'!$A$2:$M$97,'データ完成'!G$1,FALSE))=TRUE,"",VLOOKUP($A5,'データ作成貼付２'!$A$2:$M$97,'データ完成'!G$1,FALSE))</f>
      </c>
      <c r="H5" s="3">
        <f>IF(ISERROR(VLOOKUP($A5,'データ作成貼付２'!$A$2:$M$97,'データ完成'!H$1,FALSE))=TRUE,"",VLOOKUP($A5,'データ作成貼付２'!$A$2:$M$97,'データ完成'!H$1,FALSE))</f>
      </c>
      <c r="I5" s="3">
        <f>IF(ISERROR(VLOOKUP($A5*10+1,'データ作成貼付２'!$B$2:$M$97,'データ完成'!I$1,FALSE))=TRUE,"",VLOOKUP($A5*10+1,'データ作成貼付２'!$B$2:$M$97,'データ完成'!I$1,FALSE))</f>
      </c>
      <c r="J5" s="3">
        <f>IF(ISERROR(VLOOKUP($A5*10+2,'データ作成貼付２'!$B$2:$M$97,'データ完成'!J$1,FALSE))=TRUE,"",VLOOKUP($A5*10+2,'データ作成貼付２'!$B$2:$M$97,'データ完成'!J$1,FALSE))</f>
      </c>
      <c r="K5" s="3">
        <f>IF(ISERROR(VLOOKUP($A5*10+3,'データ作成貼付２'!$B$2:$M$97,'データ完成'!K$1,FALSE))=TRUE,"",VLOOKUP($A5*10+3,'データ作成貼付２'!$B$2:$M$97,'データ完成'!K$1,FALSE))</f>
      </c>
      <c r="L5" s="17">
        <f>IF(B5="","",IF(ISERROR(VLOOKUP($A5*10+4,'データ作成貼付２'!$B$2:$M$238,'データ完成'!L$1,FALSE))=TRUE,"","○"))</f>
      </c>
      <c r="M5" s="17">
        <f>IF(B5="","",IF(ISERROR(VLOOKUP($A5*10+5,'データ作成貼付２'!$B$2:$M$238,'データ完成'!M$1,FALSE))=TRUE,"","○"))</f>
      </c>
      <c r="N5" s="3">
        <f>IF(I5="","",VLOOKUP(LEFT(I5,5),'初期設定'!$E$19:$F$56,2,FALSE))</f>
      </c>
      <c r="O5" s="3">
        <f>IF(J5="","",VLOOKUP(LEFT(J5,5),'初期設定'!$E$19:$F$56,2,FALSE))</f>
      </c>
      <c r="P5" s="3">
        <f>IF(K5="","",VLOOKUP(LEFT(K5,5),'初期設定'!$E$19:$F$56,2,FALSE))</f>
      </c>
      <c r="Q5" s="3">
        <f>IF(G5="","",VLOOKUP(VALUE(RIGHT(G5,6)),'学校番号'!$A$2:$B$51,2))</f>
      </c>
    </row>
    <row r="6" spans="1:17" ht="13.5">
      <c r="A6" s="13">
        <v>4</v>
      </c>
      <c r="B6" s="11">
        <f>IF(ISERROR(VLOOKUP($A6,'データ作成貼付２'!$A$2:$M$97,'データ完成'!B$1,FALSE))=TRUE,"",VLOOKUP($A6,'データ作成貼付２'!$A$2:$M$97,'データ完成'!B$1,FALSE))</f>
      </c>
      <c r="C6" s="3">
        <f>IF(ISERROR(VLOOKUP($A6,'データ作成貼付２'!$A$2:$M$97,'データ完成'!C$1,FALSE))=TRUE,"",VLOOKUP($A6,'データ作成貼付２'!$A$2:$M$97,'データ完成'!C$1,FALSE))</f>
      </c>
      <c r="D6" s="3">
        <f>IF(ISERROR(VLOOKUP($A6,'データ作成貼付２'!$A$2:$M$97,'データ完成'!D$1,FALSE))=TRUE,"",VLOOKUP($A6,'データ作成貼付２'!$A$2:$M$97,'データ完成'!D$1,FALSE))</f>
      </c>
      <c r="E6" s="3">
        <f>IF(ISERROR(VLOOKUP($A6,'データ作成貼付２'!$A$2:$M$97,'データ完成'!E$1,FALSE))=TRUE,"",VLOOKUP($A6,'データ作成貼付２'!$A$2:$M$97,'データ完成'!E$1,FALSE))</f>
      </c>
      <c r="F6" s="3">
        <f>IF(ISERROR(VLOOKUP($A6,'データ作成貼付２'!$A$2:$M$97,'データ完成'!F$1,FALSE))=TRUE,"",VLOOKUP($A6,'データ作成貼付２'!$A$2:$M$97,'データ完成'!F$1,FALSE))</f>
      </c>
      <c r="G6" s="3">
        <f>IF(ISERROR(VLOOKUP($A6,'データ作成貼付２'!$A$2:$M$97,'データ完成'!G$1,FALSE))=TRUE,"",VLOOKUP($A6,'データ作成貼付２'!$A$2:$M$97,'データ完成'!G$1,FALSE))</f>
      </c>
      <c r="H6" s="3">
        <f>IF(ISERROR(VLOOKUP($A6,'データ作成貼付２'!$A$2:$M$97,'データ完成'!H$1,FALSE))=TRUE,"",VLOOKUP($A6,'データ作成貼付２'!$A$2:$M$97,'データ完成'!H$1,FALSE))</f>
      </c>
      <c r="I6" s="3">
        <f>IF(ISERROR(VLOOKUP($A6*10+1,'データ作成貼付２'!$B$2:$M$97,'データ完成'!I$1,FALSE))=TRUE,"",VLOOKUP($A6*10+1,'データ作成貼付２'!$B$2:$M$97,'データ完成'!I$1,FALSE))</f>
      </c>
      <c r="J6" s="3">
        <f>IF(ISERROR(VLOOKUP($A6*10+2,'データ作成貼付２'!$B$2:$M$97,'データ完成'!J$1,FALSE))=TRUE,"",VLOOKUP($A6*10+2,'データ作成貼付２'!$B$2:$M$97,'データ完成'!J$1,FALSE))</f>
      </c>
      <c r="K6" s="3">
        <f>IF(ISERROR(VLOOKUP($A6*10+3,'データ作成貼付２'!$B$2:$M$97,'データ完成'!K$1,FALSE))=TRUE,"",VLOOKUP($A6*10+3,'データ作成貼付２'!$B$2:$M$97,'データ完成'!K$1,FALSE))</f>
      </c>
      <c r="L6" s="17">
        <f>IF(B6="","",IF(ISERROR(VLOOKUP($A6*10+4,'データ作成貼付２'!$B$2:$M$238,'データ完成'!L$1,FALSE))=TRUE,"","○"))</f>
      </c>
      <c r="M6" s="17">
        <f>IF(B6="","",IF(ISERROR(VLOOKUP($A6*10+5,'データ作成貼付２'!$B$2:$M$238,'データ完成'!M$1,FALSE))=TRUE,"","○"))</f>
      </c>
      <c r="N6" s="3">
        <f>IF(I6="","",VLOOKUP(LEFT(I6,5),'初期設定'!$E$19:$F$56,2,FALSE))</f>
      </c>
      <c r="O6" s="3">
        <f>IF(J6="","",VLOOKUP(LEFT(J6,5),'初期設定'!$E$19:$F$56,2,FALSE))</f>
      </c>
      <c r="P6" s="3">
        <f>IF(K6="","",VLOOKUP(LEFT(K6,5),'初期設定'!$E$19:$F$56,2,FALSE))</f>
      </c>
      <c r="Q6" s="3">
        <f>IF(G6="","",VLOOKUP(VALUE(RIGHT(G6,6)),'学校番号'!$A$2:$B$51,2))</f>
      </c>
    </row>
    <row r="7" spans="1:17" ht="13.5">
      <c r="A7" s="13">
        <v>5</v>
      </c>
      <c r="B7" s="11">
        <f>IF(ISERROR(VLOOKUP($A7,'データ作成貼付２'!$A$2:$M$97,'データ完成'!B$1,FALSE))=TRUE,"",VLOOKUP($A7,'データ作成貼付２'!$A$2:$M$97,'データ完成'!B$1,FALSE))</f>
      </c>
      <c r="C7" s="3">
        <f>IF(ISERROR(VLOOKUP($A7,'データ作成貼付２'!$A$2:$M$97,'データ完成'!C$1,FALSE))=TRUE,"",VLOOKUP($A7,'データ作成貼付２'!$A$2:$M$97,'データ完成'!C$1,FALSE))</f>
      </c>
      <c r="D7" s="3">
        <f>IF(ISERROR(VLOOKUP($A7,'データ作成貼付２'!$A$2:$M$97,'データ完成'!D$1,FALSE))=TRUE,"",VLOOKUP($A7,'データ作成貼付２'!$A$2:$M$97,'データ完成'!D$1,FALSE))</f>
      </c>
      <c r="E7" s="3">
        <f>IF(ISERROR(VLOOKUP($A7,'データ作成貼付２'!$A$2:$M$97,'データ完成'!E$1,FALSE))=TRUE,"",VLOOKUP($A7,'データ作成貼付２'!$A$2:$M$97,'データ完成'!E$1,FALSE))</f>
      </c>
      <c r="F7" s="3">
        <f>IF(ISERROR(VLOOKUP($A7,'データ作成貼付２'!$A$2:$M$97,'データ完成'!F$1,FALSE))=TRUE,"",VLOOKUP($A7,'データ作成貼付２'!$A$2:$M$97,'データ完成'!F$1,FALSE))</f>
      </c>
      <c r="G7" s="3">
        <f>IF(ISERROR(VLOOKUP($A7,'データ作成貼付２'!$A$2:$M$97,'データ完成'!G$1,FALSE))=TRUE,"",VLOOKUP($A7,'データ作成貼付２'!$A$2:$M$97,'データ完成'!G$1,FALSE))</f>
      </c>
      <c r="H7" s="3">
        <f>IF(ISERROR(VLOOKUP($A7,'データ作成貼付２'!$A$2:$M$97,'データ完成'!H$1,FALSE))=TRUE,"",VLOOKUP($A7,'データ作成貼付２'!$A$2:$M$97,'データ完成'!H$1,FALSE))</f>
      </c>
      <c r="I7" s="3">
        <f>IF(ISERROR(VLOOKUP($A7*10+1,'データ作成貼付２'!$B$2:$M$97,'データ完成'!I$1,FALSE))=TRUE,"",VLOOKUP($A7*10+1,'データ作成貼付２'!$B$2:$M$97,'データ完成'!I$1,FALSE))</f>
      </c>
      <c r="J7" s="3">
        <f>IF(ISERROR(VLOOKUP($A7*10+2,'データ作成貼付２'!$B$2:$M$97,'データ完成'!J$1,FALSE))=TRUE,"",VLOOKUP($A7*10+2,'データ作成貼付２'!$B$2:$M$97,'データ完成'!J$1,FALSE))</f>
      </c>
      <c r="K7" s="3">
        <f>IF(ISERROR(VLOOKUP($A7*10+3,'データ作成貼付２'!$B$2:$M$97,'データ完成'!K$1,FALSE))=TRUE,"",VLOOKUP($A7*10+3,'データ作成貼付２'!$B$2:$M$97,'データ完成'!K$1,FALSE))</f>
      </c>
      <c r="L7" s="17">
        <f>IF(B7="","",IF(ISERROR(VLOOKUP($A7*10+4,'データ作成貼付２'!$B$2:$M$238,'データ完成'!L$1,FALSE))=TRUE,"","○"))</f>
      </c>
      <c r="M7" s="17">
        <f>IF(B7="","",IF(ISERROR(VLOOKUP($A7*10+5,'データ作成貼付２'!$B$2:$M$238,'データ完成'!M$1,FALSE))=TRUE,"","○"))</f>
      </c>
      <c r="N7" s="3">
        <f>IF(I7="","",VLOOKUP(LEFT(I7,5),'初期設定'!$E$19:$F$56,2,FALSE))</f>
      </c>
      <c r="O7" s="3">
        <f>IF(J7="","",VLOOKUP(LEFT(J7,5),'初期設定'!$E$19:$F$56,2,FALSE))</f>
      </c>
      <c r="P7" s="3">
        <f>IF(K7="","",VLOOKUP(LEFT(K7,5),'初期設定'!$E$19:$F$56,2,FALSE))</f>
      </c>
      <c r="Q7" s="3">
        <f>IF(G7="","",VLOOKUP(VALUE(RIGHT(G7,6)),'学校番号'!$A$2:$B$51,2))</f>
      </c>
    </row>
    <row r="8" spans="1:17" ht="13.5">
      <c r="A8" s="13">
        <v>6</v>
      </c>
      <c r="B8" s="11">
        <f>IF(ISERROR(VLOOKUP($A8,'データ作成貼付２'!$A$2:$M$97,'データ完成'!B$1,FALSE))=TRUE,"",VLOOKUP($A8,'データ作成貼付２'!$A$2:$M$97,'データ完成'!B$1,FALSE))</f>
      </c>
      <c r="C8" s="3">
        <f>IF(ISERROR(VLOOKUP($A8,'データ作成貼付２'!$A$2:$M$97,'データ完成'!C$1,FALSE))=TRUE,"",VLOOKUP($A8,'データ作成貼付２'!$A$2:$M$97,'データ完成'!C$1,FALSE))</f>
      </c>
      <c r="D8" s="3">
        <f>IF(ISERROR(VLOOKUP($A8,'データ作成貼付２'!$A$2:$M$97,'データ完成'!D$1,FALSE))=TRUE,"",VLOOKUP($A8,'データ作成貼付２'!$A$2:$M$97,'データ完成'!D$1,FALSE))</f>
      </c>
      <c r="E8" s="3">
        <f>IF(ISERROR(VLOOKUP($A8,'データ作成貼付２'!$A$2:$M$97,'データ完成'!E$1,FALSE))=TRUE,"",VLOOKUP($A8,'データ作成貼付２'!$A$2:$M$97,'データ完成'!E$1,FALSE))</f>
      </c>
      <c r="F8" s="3">
        <f>IF(ISERROR(VLOOKUP($A8,'データ作成貼付２'!$A$2:$M$97,'データ完成'!F$1,FALSE))=TRUE,"",VLOOKUP($A8,'データ作成貼付２'!$A$2:$M$97,'データ完成'!F$1,FALSE))</f>
      </c>
      <c r="G8" s="3">
        <f>IF(ISERROR(VLOOKUP($A8,'データ作成貼付２'!$A$2:$M$97,'データ完成'!G$1,FALSE))=TRUE,"",VLOOKUP($A8,'データ作成貼付２'!$A$2:$M$97,'データ完成'!G$1,FALSE))</f>
      </c>
      <c r="H8" s="3">
        <f>IF(ISERROR(VLOOKUP($A8,'データ作成貼付２'!$A$2:$M$97,'データ完成'!H$1,FALSE))=TRUE,"",VLOOKUP($A8,'データ作成貼付２'!$A$2:$M$97,'データ完成'!H$1,FALSE))</f>
      </c>
      <c r="I8" s="3">
        <f>IF(ISERROR(VLOOKUP($A8*10+1,'データ作成貼付２'!$B$2:$M$97,'データ完成'!I$1,FALSE))=TRUE,"",VLOOKUP($A8*10+1,'データ作成貼付２'!$B$2:$M$97,'データ完成'!I$1,FALSE))</f>
      </c>
      <c r="J8" s="3">
        <f>IF(ISERROR(VLOOKUP($A8*10+2,'データ作成貼付２'!$B$2:$M$97,'データ完成'!J$1,FALSE))=TRUE,"",VLOOKUP($A8*10+2,'データ作成貼付２'!$B$2:$M$97,'データ完成'!J$1,FALSE))</f>
      </c>
      <c r="K8" s="3">
        <f>IF(ISERROR(VLOOKUP($A8*10+3,'データ作成貼付２'!$B$2:$M$97,'データ完成'!K$1,FALSE))=TRUE,"",VLOOKUP($A8*10+3,'データ作成貼付２'!$B$2:$M$97,'データ完成'!K$1,FALSE))</f>
      </c>
      <c r="L8" s="17">
        <f>IF(B8="","",IF(ISERROR(VLOOKUP($A8*10+4,'データ作成貼付２'!$B$2:$M$238,'データ完成'!L$1,FALSE))=TRUE,"","○"))</f>
      </c>
      <c r="M8" s="17">
        <f>IF(B8="","",IF(ISERROR(VLOOKUP($A8*10+5,'データ作成貼付２'!$B$2:$M$238,'データ完成'!M$1,FALSE))=TRUE,"","○"))</f>
      </c>
      <c r="N8" s="3">
        <f>IF(I8="","",VLOOKUP(LEFT(I8,5),'初期設定'!$E$19:$F$56,2,FALSE))</f>
      </c>
      <c r="O8" s="3">
        <f>IF(J8="","",VLOOKUP(LEFT(J8,5),'初期設定'!$E$19:$F$56,2,FALSE))</f>
      </c>
      <c r="P8" s="3">
        <f>IF(K8="","",VLOOKUP(LEFT(K8,5),'初期設定'!$E$19:$F$56,2,FALSE))</f>
      </c>
      <c r="Q8" s="3">
        <f>IF(G8="","",VLOOKUP(VALUE(RIGHT(G8,6)),'学校番号'!$A$2:$B$51,2))</f>
      </c>
    </row>
    <row r="9" spans="1:17" ht="13.5">
      <c r="A9" s="13">
        <v>7</v>
      </c>
      <c r="B9" s="11">
        <f>IF(ISERROR(VLOOKUP($A9,'データ作成貼付２'!$A$2:$M$97,'データ完成'!B$1,FALSE))=TRUE,"",VLOOKUP($A9,'データ作成貼付２'!$A$2:$M$97,'データ完成'!B$1,FALSE))</f>
      </c>
      <c r="C9" s="3">
        <f>IF(ISERROR(VLOOKUP($A9,'データ作成貼付２'!$A$2:$M$97,'データ完成'!C$1,FALSE))=TRUE,"",VLOOKUP($A9,'データ作成貼付２'!$A$2:$M$97,'データ完成'!C$1,FALSE))</f>
      </c>
      <c r="D9" s="3">
        <f>IF(ISERROR(VLOOKUP($A9,'データ作成貼付２'!$A$2:$M$97,'データ完成'!D$1,FALSE))=TRUE,"",VLOOKUP($A9,'データ作成貼付２'!$A$2:$M$97,'データ完成'!D$1,FALSE))</f>
      </c>
      <c r="E9" s="3">
        <f>IF(ISERROR(VLOOKUP($A9,'データ作成貼付２'!$A$2:$M$97,'データ完成'!E$1,FALSE))=TRUE,"",VLOOKUP($A9,'データ作成貼付２'!$A$2:$M$97,'データ完成'!E$1,FALSE))</f>
      </c>
      <c r="F9" s="3">
        <f>IF(ISERROR(VLOOKUP($A9,'データ作成貼付２'!$A$2:$M$97,'データ完成'!F$1,FALSE))=TRUE,"",VLOOKUP($A9,'データ作成貼付２'!$A$2:$M$97,'データ完成'!F$1,FALSE))</f>
      </c>
      <c r="G9" s="3">
        <f>IF(ISERROR(VLOOKUP($A9,'データ作成貼付２'!$A$2:$M$97,'データ完成'!G$1,FALSE))=TRUE,"",VLOOKUP($A9,'データ作成貼付２'!$A$2:$M$97,'データ完成'!G$1,FALSE))</f>
      </c>
      <c r="H9" s="3">
        <f>IF(ISERROR(VLOOKUP($A9,'データ作成貼付２'!$A$2:$M$97,'データ完成'!H$1,FALSE))=TRUE,"",VLOOKUP($A9,'データ作成貼付２'!$A$2:$M$97,'データ完成'!H$1,FALSE))</f>
      </c>
      <c r="I9" s="3">
        <f>IF(ISERROR(VLOOKUP($A9*10+1,'データ作成貼付２'!$B$2:$M$97,'データ完成'!I$1,FALSE))=TRUE,"",VLOOKUP($A9*10+1,'データ作成貼付２'!$B$2:$M$97,'データ完成'!I$1,FALSE))</f>
      </c>
      <c r="J9" s="3">
        <f>IF(ISERROR(VLOOKUP($A9*10+2,'データ作成貼付２'!$B$2:$M$97,'データ完成'!J$1,FALSE))=TRUE,"",VLOOKUP($A9*10+2,'データ作成貼付２'!$B$2:$M$97,'データ完成'!J$1,FALSE))</f>
      </c>
      <c r="K9" s="3">
        <f>IF(ISERROR(VLOOKUP($A9*10+3,'データ作成貼付２'!$B$2:$M$97,'データ完成'!K$1,FALSE))=TRUE,"",VLOOKUP($A9*10+3,'データ作成貼付２'!$B$2:$M$97,'データ完成'!K$1,FALSE))</f>
      </c>
      <c r="L9" s="17">
        <f>IF(B9="","",IF(ISERROR(VLOOKUP($A9*10+4,'データ作成貼付２'!$B$2:$M$238,'データ完成'!L$1,FALSE))=TRUE,"","○"))</f>
      </c>
      <c r="M9" s="17">
        <f>IF(B9="","",IF(ISERROR(VLOOKUP($A9*10+5,'データ作成貼付２'!$B$2:$M$238,'データ完成'!M$1,FALSE))=TRUE,"","○"))</f>
      </c>
      <c r="N9" s="3">
        <f>IF(I9="","",VLOOKUP(LEFT(I9,5),'初期設定'!$E$19:$F$56,2,FALSE))</f>
      </c>
      <c r="O9" s="3">
        <f>IF(J9="","",VLOOKUP(LEFT(J9,5),'初期設定'!$E$19:$F$56,2,FALSE))</f>
      </c>
      <c r="P9" s="3">
        <f>IF(K9="","",VLOOKUP(LEFT(K9,5),'初期設定'!$E$19:$F$56,2,FALSE))</f>
      </c>
      <c r="Q9" s="3">
        <f>IF(G9="","",VLOOKUP(VALUE(RIGHT(G9,6)),'学校番号'!$A$2:$B$51,2))</f>
      </c>
    </row>
    <row r="10" spans="1:17" ht="13.5">
      <c r="A10" s="13">
        <v>8</v>
      </c>
      <c r="B10" s="11">
        <f>IF(ISERROR(VLOOKUP($A10,'データ作成貼付２'!$A$2:$M$97,'データ完成'!B$1,FALSE))=TRUE,"",VLOOKUP($A10,'データ作成貼付２'!$A$2:$M$97,'データ完成'!B$1,FALSE))</f>
      </c>
      <c r="C10" s="3">
        <f>IF(ISERROR(VLOOKUP($A10,'データ作成貼付２'!$A$2:$M$97,'データ完成'!C$1,FALSE))=TRUE,"",VLOOKUP($A10,'データ作成貼付２'!$A$2:$M$97,'データ完成'!C$1,FALSE))</f>
      </c>
      <c r="D10" s="3">
        <f>IF(ISERROR(VLOOKUP($A10,'データ作成貼付２'!$A$2:$M$97,'データ完成'!D$1,FALSE))=TRUE,"",VLOOKUP($A10,'データ作成貼付２'!$A$2:$M$97,'データ完成'!D$1,FALSE))</f>
      </c>
      <c r="E10" s="3">
        <f>IF(ISERROR(VLOOKUP($A10,'データ作成貼付２'!$A$2:$M$97,'データ完成'!E$1,FALSE))=TRUE,"",VLOOKUP($A10,'データ作成貼付２'!$A$2:$M$97,'データ完成'!E$1,FALSE))</f>
      </c>
      <c r="F10" s="3">
        <f>IF(ISERROR(VLOOKUP($A10,'データ作成貼付２'!$A$2:$M$97,'データ完成'!F$1,FALSE))=TRUE,"",VLOOKUP($A10,'データ作成貼付２'!$A$2:$M$97,'データ完成'!F$1,FALSE))</f>
      </c>
      <c r="G10" s="3">
        <f>IF(ISERROR(VLOOKUP($A10,'データ作成貼付２'!$A$2:$M$97,'データ完成'!G$1,FALSE))=TRUE,"",VLOOKUP($A10,'データ作成貼付２'!$A$2:$M$97,'データ完成'!G$1,FALSE))</f>
      </c>
      <c r="H10" s="3">
        <f>IF(ISERROR(VLOOKUP($A10,'データ作成貼付２'!$A$2:$M$97,'データ完成'!H$1,FALSE))=TRUE,"",VLOOKUP($A10,'データ作成貼付２'!$A$2:$M$97,'データ完成'!H$1,FALSE))</f>
      </c>
      <c r="I10" s="3">
        <f>IF(ISERROR(VLOOKUP($A10*10+1,'データ作成貼付２'!$B$2:$M$97,'データ完成'!I$1,FALSE))=TRUE,"",VLOOKUP($A10*10+1,'データ作成貼付２'!$B$2:$M$97,'データ完成'!I$1,FALSE))</f>
      </c>
      <c r="J10" s="3">
        <f>IF(ISERROR(VLOOKUP($A10*10+2,'データ作成貼付２'!$B$2:$M$97,'データ完成'!J$1,FALSE))=TRUE,"",VLOOKUP($A10*10+2,'データ作成貼付２'!$B$2:$M$97,'データ完成'!J$1,FALSE))</f>
      </c>
      <c r="K10" s="3">
        <f>IF(ISERROR(VLOOKUP($A10*10+3,'データ作成貼付２'!$B$2:$M$97,'データ完成'!K$1,FALSE))=TRUE,"",VLOOKUP($A10*10+3,'データ作成貼付２'!$B$2:$M$97,'データ完成'!K$1,FALSE))</f>
      </c>
      <c r="L10" s="17">
        <f>IF(B10="","",IF(ISERROR(VLOOKUP($A10*10+4,'データ作成貼付２'!$B$2:$M$238,'データ完成'!L$1,FALSE))=TRUE,"","○"))</f>
      </c>
      <c r="M10" s="17">
        <f>IF(B10="","",IF(ISERROR(VLOOKUP($A10*10+5,'データ作成貼付２'!$B$2:$M$238,'データ完成'!M$1,FALSE))=TRUE,"","○"))</f>
      </c>
      <c r="N10" s="3">
        <f>IF(I10="","",VLOOKUP(LEFT(I10,5),'初期設定'!$E$19:$F$56,2,FALSE))</f>
      </c>
      <c r="O10" s="3">
        <f>IF(J10="","",VLOOKUP(LEFT(J10,5),'初期設定'!$E$19:$F$56,2,FALSE))</f>
      </c>
      <c r="P10" s="3">
        <f>IF(K10="","",VLOOKUP(LEFT(K10,5),'初期設定'!$E$19:$F$56,2,FALSE))</f>
      </c>
      <c r="Q10" s="3">
        <f>IF(G10="","",VLOOKUP(VALUE(RIGHT(G10,6)),'学校番号'!$A$2:$B$51,2))</f>
      </c>
    </row>
    <row r="11" spans="1:17" ht="13.5">
      <c r="A11" s="13">
        <v>9</v>
      </c>
      <c r="B11" s="11">
        <f>IF(ISERROR(VLOOKUP($A11,'データ作成貼付２'!$A$2:$M$97,'データ完成'!B$1,FALSE))=TRUE,"",VLOOKUP($A11,'データ作成貼付２'!$A$2:$M$97,'データ完成'!B$1,FALSE))</f>
      </c>
      <c r="C11" s="3">
        <f>IF(ISERROR(VLOOKUP($A11,'データ作成貼付２'!$A$2:$M$97,'データ完成'!C$1,FALSE))=TRUE,"",VLOOKUP($A11,'データ作成貼付２'!$A$2:$M$97,'データ完成'!C$1,FALSE))</f>
      </c>
      <c r="D11" s="3">
        <f>IF(ISERROR(VLOOKUP($A11,'データ作成貼付２'!$A$2:$M$97,'データ完成'!D$1,FALSE))=TRUE,"",VLOOKUP($A11,'データ作成貼付２'!$A$2:$M$97,'データ完成'!D$1,FALSE))</f>
      </c>
      <c r="E11" s="3">
        <f>IF(ISERROR(VLOOKUP($A11,'データ作成貼付２'!$A$2:$M$97,'データ完成'!E$1,FALSE))=TRUE,"",VLOOKUP($A11,'データ作成貼付２'!$A$2:$M$97,'データ完成'!E$1,FALSE))</f>
      </c>
      <c r="F11" s="3">
        <f>IF(ISERROR(VLOOKUP($A11,'データ作成貼付２'!$A$2:$M$97,'データ完成'!F$1,FALSE))=TRUE,"",VLOOKUP($A11,'データ作成貼付２'!$A$2:$M$97,'データ完成'!F$1,FALSE))</f>
      </c>
      <c r="G11" s="3">
        <f>IF(ISERROR(VLOOKUP($A11,'データ作成貼付２'!$A$2:$M$97,'データ完成'!G$1,FALSE))=TRUE,"",VLOOKUP($A11,'データ作成貼付２'!$A$2:$M$97,'データ完成'!G$1,FALSE))</f>
      </c>
      <c r="H11" s="3">
        <f>IF(ISERROR(VLOOKUP($A11,'データ作成貼付２'!$A$2:$M$97,'データ完成'!H$1,FALSE))=TRUE,"",VLOOKUP($A11,'データ作成貼付２'!$A$2:$M$97,'データ完成'!H$1,FALSE))</f>
      </c>
      <c r="I11" s="3">
        <f>IF(ISERROR(VLOOKUP($A11*10+1,'データ作成貼付２'!$B$2:$M$97,'データ完成'!I$1,FALSE))=TRUE,"",VLOOKUP($A11*10+1,'データ作成貼付２'!$B$2:$M$97,'データ完成'!I$1,FALSE))</f>
      </c>
      <c r="J11" s="3">
        <f>IF(ISERROR(VLOOKUP($A11*10+2,'データ作成貼付２'!$B$2:$M$97,'データ完成'!J$1,FALSE))=TRUE,"",VLOOKUP($A11*10+2,'データ作成貼付２'!$B$2:$M$97,'データ完成'!J$1,FALSE))</f>
      </c>
      <c r="K11" s="3">
        <f>IF(ISERROR(VLOOKUP($A11*10+3,'データ作成貼付２'!$B$2:$M$97,'データ完成'!K$1,FALSE))=TRUE,"",VLOOKUP($A11*10+3,'データ作成貼付２'!$B$2:$M$97,'データ完成'!K$1,FALSE))</f>
      </c>
      <c r="L11" s="17">
        <f>IF(B11="","",IF(ISERROR(VLOOKUP($A11*10+4,'データ作成貼付２'!$B$2:$M$238,'データ完成'!L$1,FALSE))=TRUE,"","○"))</f>
      </c>
      <c r="M11" s="17">
        <f>IF(B11="","",IF(ISERROR(VLOOKUP($A11*10+5,'データ作成貼付２'!$B$2:$M$238,'データ完成'!M$1,FALSE))=TRUE,"","○"))</f>
      </c>
      <c r="N11" s="3">
        <f>IF(I11="","",VLOOKUP(LEFT(I11,5),'初期設定'!$E$19:$F$56,2,FALSE))</f>
      </c>
      <c r="O11" s="3">
        <f>IF(J11="","",VLOOKUP(LEFT(J11,5),'初期設定'!$E$19:$F$56,2,FALSE))</f>
      </c>
      <c r="P11" s="3">
        <f>IF(K11="","",VLOOKUP(LEFT(K11,5),'初期設定'!$E$19:$F$56,2,FALSE))</f>
      </c>
      <c r="Q11" s="3">
        <f>IF(G11="","",VLOOKUP(VALUE(RIGHT(G11,6)),'学校番号'!$A$2:$B$51,2))</f>
      </c>
    </row>
    <row r="12" spans="1:17" ht="13.5">
      <c r="A12" s="13">
        <v>10</v>
      </c>
      <c r="B12" s="11">
        <f>IF(ISERROR(VLOOKUP($A12,'データ作成貼付２'!$A$2:$M$97,'データ完成'!B$1,FALSE))=TRUE,"",VLOOKUP($A12,'データ作成貼付２'!$A$2:$M$97,'データ完成'!B$1,FALSE))</f>
      </c>
      <c r="C12" s="3">
        <f>IF(ISERROR(VLOOKUP($A12,'データ作成貼付２'!$A$2:$M$97,'データ完成'!C$1,FALSE))=TRUE,"",VLOOKUP($A12,'データ作成貼付２'!$A$2:$M$97,'データ完成'!C$1,FALSE))</f>
      </c>
      <c r="D12" s="3">
        <f>IF(ISERROR(VLOOKUP($A12,'データ作成貼付２'!$A$2:$M$97,'データ完成'!D$1,FALSE))=TRUE,"",VLOOKUP($A12,'データ作成貼付２'!$A$2:$M$97,'データ完成'!D$1,FALSE))</f>
      </c>
      <c r="E12" s="3">
        <f>IF(ISERROR(VLOOKUP($A12,'データ作成貼付２'!$A$2:$M$97,'データ完成'!E$1,FALSE))=TRUE,"",VLOOKUP($A12,'データ作成貼付２'!$A$2:$M$97,'データ完成'!E$1,FALSE))</f>
      </c>
      <c r="F12" s="3">
        <f>IF(ISERROR(VLOOKUP($A12,'データ作成貼付２'!$A$2:$M$97,'データ完成'!F$1,FALSE))=TRUE,"",VLOOKUP($A12,'データ作成貼付２'!$A$2:$M$97,'データ完成'!F$1,FALSE))</f>
      </c>
      <c r="G12" s="3">
        <f>IF(ISERROR(VLOOKUP($A12,'データ作成貼付２'!$A$2:$M$97,'データ完成'!G$1,FALSE))=TRUE,"",VLOOKUP($A12,'データ作成貼付２'!$A$2:$M$97,'データ完成'!G$1,FALSE))</f>
      </c>
      <c r="H12" s="3">
        <f>IF(ISERROR(VLOOKUP($A12,'データ作成貼付２'!$A$2:$M$97,'データ完成'!H$1,FALSE))=TRUE,"",VLOOKUP($A12,'データ作成貼付２'!$A$2:$M$97,'データ完成'!H$1,FALSE))</f>
      </c>
      <c r="I12" s="3">
        <f>IF(ISERROR(VLOOKUP($A12*10+1,'データ作成貼付２'!$B$2:$M$97,'データ完成'!I$1,FALSE))=TRUE,"",VLOOKUP($A12*10+1,'データ作成貼付２'!$B$2:$M$97,'データ完成'!I$1,FALSE))</f>
      </c>
      <c r="J12" s="3">
        <f>IF(ISERROR(VLOOKUP($A12*10+2,'データ作成貼付２'!$B$2:$M$97,'データ完成'!J$1,FALSE))=TRUE,"",VLOOKUP($A12*10+2,'データ作成貼付２'!$B$2:$M$97,'データ完成'!J$1,FALSE))</f>
      </c>
      <c r="K12" s="3">
        <f>IF(ISERROR(VLOOKUP($A12*10+3,'データ作成貼付２'!$B$2:$M$97,'データ完成'!K$1,FALSE))=TRUE,"",VLOOKUP($A12*10+3,'データ作成貼付２'!$B$2:$M$97,'データ完成'!K$1,FALSE))</f>
      </c>
      <c r="L12" s="17">
        <f>IF(B12="","",IF(ISERROR(VLOOKUP($A12*10+4,'データ作成貼付２'!$B$2:$M$238,'データ完成'!L$1,FALSE))=TRUE,"","○"))</f>
      </c>
      <c r="M12" s="17">
        <f>IF(B12="","",IF(ISERROR(VLOOKUP($A12*10+5,'データ作成貼付２'!$B$2:$M$238,'データ完成'!M$1,FALSE))=TRUE,"","○"))</f>
      </c>
      <c r="N12" s="3">
        <f>IF(I12="","",VLOOKUP(LEFT(I12,5),'初期設定'!$E$19:$F$56,2,FALSE))</f>
      </c>
      <c r="O12" s="3">
        <f>IF(J12="","",VLOOKUP(LEFT(J12,5),'初期設定'!$E$19:$F$56,2,FALSE))</f>
      </c>
      <c r="P12" s="3">
        <f>IF(K12="","",VLOOKUP(LEFT(K12,5),'初期設定'!$E$19:$F$56,2,FALSE))</f>
      </c>
      <c r="Q12" s="3">
        <f>IF(G12="","",VLOOKUP(VALUE(RIGHT(G12,6)),'学校番号'!$A$2:$B$51,2))</f>
      </c>
    </row>
    <row r="13" spans="1:17" ht="13.5">
      <c r="A13" s="13">
        <v>11</v>
      </c>
      <c r="B13" s="11">
        <f>IF(ISERROR(VLOOKUP($A13,'データ作成貼付２'!$A$2:$M$97,'データ完成'!B$1,FALSE))=TRUE,"",VLOOKUP($A13,'データ作成貼付２'!$A$2:$M$97,'データ完成'!B$1,FALSE))</f>
      </c>
      <c r="C13" s="3">
        <f>IF(ISERROR(VLOOKUP($A13,'データ作成貼付２'!$A$2:$M$97,'データ完成'!C$1,FALSE))=TRUE,"",VLOOKUP($A13,'データ作成貼付２'!$A$2:$M$97,'データ完成'!C$1,FALSE))</f>
      </c>
      <c r="D13" s="3">
        <f>IF(ISERROR(VLOOKUP($A13,'データ作成貼付２'!$A$2:$M$97,'データ完成'!D$1,FALSE))=TRUE,"",VLOOKUP($A13,'データ作成貼付２'!$A$2:$M$97,'データ完成'!D$1,FALSE))</f>
      </c>
      <c r="E13" s="3">
        <f>IF(ISERROR(VLOOKUP($A13,'データ作成貼付２'!$A$2:$M$97,'データ完成'!E$1,FALSE))=TRUE,"",VLOOKUP($A13,'データ作成貼付２'!$A$2:$M$97,'データ完成'!E$1,FALSE))</f>
      </c>
      <c r="F13" s="3">
        <f>IF(ISERROR(VLOOKUP($A13,'データ作成貼付２'!$A$2:$M$97,'データ完成'!F$1,FALSE))=TRUE,"",VLOOKUP($A13,'データ作成貼付２'!$A$2:$M$97,'データ完成'!F$1,FALSE))</f>
      </c>
      <c r="G13" s="3">
        <f>IF(ISERROR(VLOOKUP($A13,'データ作成貼付２'!$A$2:$M$97,'データ完成'!G$1,FALSE))=TRUE,"",VLOOKUP($A13,'データ作成貼付２'!$A$2:$M$97,'データ完成'!G$1,FALSE))</f>
      </c>
      <c r="H13" s="3">
        <f>IF(ISERROR(VLOOKUP($A13,'データ作成貼付２'!$A$2:$M$97,'データ完成'!H$1,FALSE))=TRUE,"",VLOOKUP($A13,'データ作成貼付２'!$A$2:$M$97,'データ完成'!H$1,FALSE))</f>
      </c>
      <c r="I13" s="3">
        <f>IF(ISERROR(VLOOKUP($A13*10+1,'データ作成貼付２'!$B$2:$M$97,'データ完成'!I$1,FALSE))=TRUE,"",VLOOKUP($A13*10+1,'データ作成貼付２'!$B$2:$M$97,'データ完成'!I$1,FALSE))</f>
      </c>
      <c r="J13" s="3">
        <f>IF(ISERROR(VLOOKUP($A13*10+2,'データ作成貼付２'!$B$2:$M$97,'データ完成'!J$1,FALSE))=TRUE,"",VLOOKUP($A13*10+2,'データ作成貼付２'!$B$2:$M$97,'データ完成'!J$1,FALSE))</f>
      </c>
      <c r="K13" s="3">
        <f>IF(ISERROR(VLOOKUP($A13*10+3,'データ作成貼付２'!$B$2:$M$97,'データ完成'!K$1,FALSE))=TRUE,"",VLOOKUP($A13*10+3,'データ作成貼付２'!$B$2:$M$97,'データ完成'!K$1,FALSE))</f>
      </c>
      <c r="L13" s="17">
        <f>IF(B13="","",IF(ISERROR(VLOOKUP($A13*10+4,'データ作成貼付２'!$B$2:$M$238,'データ完成'!L$1,FALSE))=TRUE,"","○"))</f>
      </c>
      <c r="M13" s="17">
        <f>IF(B13="","",IF(ISERROR(VLOOKUP($A13*10+5,'データ作成貼付２'!$B$2:$M$238,'データ完成'!M$1,FALSE))=TRUE,"","○"))</f>
      </c>
      <c r="N13" s="3">
        <f>IF(I13="","",VLOOKUP(LEFT(I13,5),'初期設定'!$E$19:$F$56,2,FALSE))</f>
      </c>
      <c r="O13" s="3">
        <f>IF(J13="","",VLOOKUP(LEFT(J13,5),'初期設定'!$E$19:$F$56,2,FALSE))</f>
      </c>
      <c r="P13" s="3">
        <f>IF(K13="","",VLOOKUP(LEFT(K13,5),'初期設定'!$E$19:$F$56,2,FALSE))</f>
      </c>
      <c r="Q13" s="3">
        <f>IF(G13="","",VLOOKUP(VALUE(RIGHT(G13,6)),'学校番号'!$A$2:$B$51,2))</f>
      </c>
    </row>
    <row r="14" spans="1:17" ht="13.5">
      <c r="A14" s="13">
        <v>12</v>
      </c>
      <c r="B14" s="11">
        <f>IF(ISERROR(VLOOKUP($A14,'データ作成貼付２'!$A$2:$M$97,'データ完成'!B$1,FALSE))=TRUE,"",VLOOKUP($A14,'データ作成貼付２'!$A$2:$M$97,'データ完成'!B$1,FALSE))</f>
      </c>
      <c r="C14" s="3">
        <f>IF(ISERROR(VLOOKUP($A14,'データ作成貼付２'!$A$2:$M$97,'データ完成'!C$1,FALSE))=TRUE,"",VLOOKUP($A14,'データ作成貼付２'!$A$2:$M$97,'データ完成'!C$1,FALSE))</f>
      </c>
      <c r="D14" s="3">
        <f>IF(ISERROR(VLOOKUP($A14,'データ作成貼付２'!$A$2:$M$97,'データ完成'!D$1,FALSE))=TRUE,"",VLOOKUP($A14,'データ作成貼付２'!$A$2:$M$97,'データ完成'!D$1,FALSE))</f>
      </c>
      <c r="E14" s="3">
        <f>IF(ISERROR(VLOOKUP($A14,'データ作成貼付２'!$A$2:$M$97,'データ完成'!E$1,FALSE))=TRUE,"",VLOOKUP($A14,'データ作成貼付２'!$A$2:$M$97,'データ完成'!E$1,FALSE))</f>
      </c>
      <c r="F14" s="3">
        <f>IF(ISERROR(VLOOKUP($A14,'データ作成貼付２'!$A$2:$M$97,'データ完成'!F$1,FALSE))=TRUE,"",VLOOKUP($A14,'データ作成貼付２'!$A$2:$M$97,'データ完成'!F$1,FALSE))</f>
      </c>
      <c r="G14" s="3">
        <f>IF(ISERROR(VLOOKUP($A14,'データ作成貼付２'!$A$2:$M$97,'データ完成'!G$1,FALSE))=TRUE,"",VLOOKUP($A14,'データ作成貼付２'!$A$2:$M$97,'データ完成'!G$1,FALSE))</f>
      </c>
      <c r="H14" s="3">
        <f>IF(ISERROR(VLOOKUP($A14,'データ作成貼付２'!$A$2:$M$97,'データ完成'!H$1,FALSE))=TRUE,"",VLOOKUP($A14,'データ作成貼付２'!$A$2:$M$97,'データ完成'!H$1,FALSE))</f>
      </c>
      <c r="I14" s="3">
        <f>IF(ISERROR(VLOOKUP($A14*10+1,'データ作成貼付２'!$B$2:$M$97,'データ完成'!I$1,FALSE))=TRUE,"",VLOOKUP($A14*10+1,'データ作成貼付２'!$B$2:$M$97,'データ完成'!I$1,FALSE))</f>
      </c>
      <c r="J14" s="3">
        <f>IF(ISERROR(VLOOKUP($A14*10+2,'データ作成貼付２'!$B$2:$M$97,'データ完成'!J$1,FALSE))=TRUE,"",VLOOKUP($A14*10+2,'データ作成貼付２'!$B$2:$M$97,'データ完成'!J$1,FALSE))</f>
      </c>
      <c r="K14" s="3">
        <f>IF(ISERROR(VLOOKUP($A14*10+3,'データ作成貼付２'!$B$2:$M$97,'データ完成'!K$1,FALSE))=TRUE,"",VLOOKUP($A14*10+3,'データ作成貼付２'!$B$2:$M$97,'データ完成'!K$1,FALSE))</f>
      </c>
      <c r="L14" s="17">
        <f>IF(B14="","",IF(ISERROR(VLOOKUP($A14*10+4,'データ作成貼付２'!$B$2:$M$238,'データ完成'!L$1,FALSE))=TRUE,"","○"))</f>
      </c>
      <c r="M14" s="17">
        <f>IF(B14="","",IF(ISERROR(VLOOKUP($A14*10+5,'データ作成貼付２'!$B$2:$M$238,'データ完成'!M$1,FALSE))=TRUE,"","○"))</f>
      </c>
      <c r="N14" s="3">
        <f>IF(I14="","",VLOOKUP(LEFT(I14,5),'初期設定'!$E$19:$F$56,2,FALSE))</f>
      </c>
      <c r="O14" s="3">
        <f>IF(J14="","",VLOOKUP(LEFT(J14,5),'初期設定'!$E$19:$F$56,2,FALSE))</f>
      </c>
      <c r="P14" s="3">
        <f>IF(K14="","",VLOOKUP(LEFT(K14,5),'初期設定'!$E$19:$F$56,2,FALSE))</f>
      </c>
      <c r="Q14" s="3">
        <f>IF(G14="","",VLOOKUP(VALUE(RIGHT(G14,6)),'学校番号'!$A$2:$B$51,2))</f>
      </c>
    </row>
    <row r="15" spans="1:17" ht="13.5">
      <c r="A15" s="13">
        <v>13</v>
      </c>
      <c r="B15" s="11">
        <f>IF(ISERROR(VLOOKUP($A15,'データ作成貼付２'!$A$2:$M$97,'データ完成'!B$1,FALSE))=TRUE,"",VLOOKUP($A15,'データ作成貼付２'!$A$2:$M$97,'データ完成'!B$1,FALSE))</f>
      </c>
      <c r="C15" s="3">
        <f>IF(ISERROR(VLOOKUP($A15,'データ作成貼付２'!$A$2:$M$97,'データ完成'!C$1,FALSE))=TRUE,"",VLOOKUP($A15,'データ作成貼付２'!$A$2:$M$97,'データ完成'!C$1,FALSE))</f>
      </c>
      <c r="D15" s="3">
        <f>IF(ISERROR(VLOOKUP($A15,'データ作成貼付２'!$A$2:$M$97,'データ完成'!D$1,FALSE))=TRUE,"",VLOOKUP($A15,'データ作成貼付２'!$A$2:$M$97,'データ完成'!D$1,FALSE))</f>
      </c>
      <c r="E15" s="3">
        <f>IF(ISERROR(VLOOKUP($A15,'データ作成貼付２'!$A$2:$M$97,'データ完成'!E$1,FALSE))=TRUE,"",VLOOKUP($A15,'データ作成貼付２'!$A$2:$M$97,'データ完成'!E$1,FALSE))</f>
      </c>
      <c r="F15" s="3">
        <f>IF(ISERROR(VLOOKUP($A15,'データ作成貼付２'!$A$2:$M$97,'データ完成'!F$1,FALSE))=TRUE,"",VLOOKUP($A15,'データ作成貼付２'!$A$2:$M$97,'データ完成'!F$1,FALSE))</f>
      </c>
      <c r="G15" s="3">
        <f>IF(ISERROR(VLOOKUP($A15,'データ作成貼付２'!$A$2:$M$97,'データ完成'!G$1,FALSE))=TRUE,"",VLOOKUP($A15,'データ作成貼付２'!$A$2:$M$97,'データ完成'!G$1,FALSE))</f>
      </c>
      <c r="H15" s="3">
        <f>IF(ISERROR(VLOOKUP($A15,'データ作成貼付２'!$A$2:$M$97,'データ完成'!H$1,FALSE))=TRUE,"",VLOOKUP($A15,'データ作成貼付２'!$A$2:$M$97,'データ完成'!H$1,FALSE))</f>
      </c>
      <c r="I15" s="3">
        <f>IF(ISERROR(VLOOKUP($A15*10+1,'データ作成貼付２'!$B$2:$M$97,'データ完成'!I$1,FALSE))=TRUE,"",VLOOKUP($A15*10+1,'データ作成貼付２'!$B$2:$M$97,'データ完成'!I$1,FALSE))</f>
      </c>
      <c r="J15" s="3">
        <f>IF(ISERROR(VLOOKUP($A15*10+2,'データ作成貼付２'!$B$2:$M$97,'データ完成'!J$1,FALSE))=TRUE,"",VLOOKUP($A15*10+2,'データ作成貼付２'!$B$2:$M$97,'データ完成'!J$1,FALSE))</f>
      </c>
      <c r="K15" s="3">
        <f>IF(ISERROR(VLOOKUP($A15*10+3,'データ作成貼付２'!$B$2:$M$97,'データ完成'!K$1,FALSE))=TRUE,"",VLOOKUP($A15*10+3,'データ作成貼付２'!$B$2:$M$97,'データ完成'!K$1,FALSE))</f>
      </c>
      <c r="L15" s="17">
        <f>IF(B15="","",IF(ISERROR(VLOOKUP($A15*10+4,'データ作成貼付２'!$B$2:$M$238,'データ完成'!L$1,FALSE))=TRUE,"","○"))</f>
      </c>
      <c r="M15" s="17">
        <f>IF(B15="","",IF(ISERROR(VLOOKUP($A15*10+5,'データ作成貼付２'!$B$2:$M$238,'データ完成'!M$1,FALSE))=TRUE,"","○"))</f>
      </c>
      <c r="N15" s="3">
        <f>IF(I15="","",VLOOKUP(LEFT(I15,5),'初期設定'!$E$19:$F$56,2,FALSE))</f>
      </c>
      <c r="O15" s="3">
        <f>IF(J15="","",VLOOKUP(LEFT(J15,5),'初期設定'!$E$19:$F$56,2,FALSE))</f>
      </c>
      <c r="P15" s="3">
        <f>IF(K15="","",VLOOKUP(LEFT(K15,5),'初期設定'!$E$19:$F$56,2,FALSE))</f>
      </c>
      <c r="Q15" s="3">
        <f>IF(G15="","",VLOOKUP(VALUE(RIGHT(G15,6)),'学校番号'!$A$2:$B$51,2))</f>
      </c>
    </row>
    <row r="16" spans="1:17" ht="13.5">
      <c r="A16" s="13">
        <v>14</v>
      </c>
      <c r="B16" s="11">
        <f>IF(ISERROR(VLOOKUP($A16,'データ作成貼付２'!$A$2:$M$97,'データ完成'!B$1,FALSE))=TRUE,"",VLOOKUP($A16,'データ作成貼付２'!$A$2:$M$97,'データ完成'!B$1,FALSE))</f>
      </c>
      <c r="C16" s="3">
        <f>IF(ISERROR(VLOOKUP($A16,'データ作成貼付２'!$A$2:$M$97,'データ完成'!C$1,FALSE))=TRUE,"",VLOOKUP($A16,'データ作成貼付２'!$A$2:$M$97,'データ完成'!C$1,FALSE))</f>
      </c>
      <c r="D16" s="3">
        <f>IF(ISERROR(VLOOKUP($A16,'データ作成貼付２'!$A$2:$M$97,'データ完成'!D$1,FALSE))=TRUE,"",VLOOKUP($A16,'データ作成貼付２'!$A$2:$M$97,'データ完成'!D$1,FALSE))</f>
      </c>
      <c r="E16" s="3">
        <f>IF(ISERROR(VLOOKUP($A16,'データ作成貼付２'!$A$2:$M$97,'データ完成'!E$1,FALSE))=TRUE,"",VLOOKUP($A16,'データ作成貼付２'!$A$2:$M$97,'データ完成'!E$1,FALSE))</f>
      </c>
      <c r="F16" s="3">
        <f>IF(ISERROR(VLOOKUP($A16,'データ作成貼付２'!$A$2:$M$97,'データ完成'!F$1,FALSE))=TRUE,"",VLOOKUP($A16,'データ作成貼付２'!$A$2:$M$97,'データ完成'!F$1,FALSE))</f>
      </c>
      <c r="G16" s="3">
        <f>IF(ISERROR(VLOOKUP($A16,'データ作成貼付２'!$A$2:$M$97,'データ完成'!G$1,FALSE))=TRUE,"",VLOOKUP($A16,'データ作成貼付２'!$A$2:$M$97,'データ完成'!G$1,FALSE))</f>
      </c>
      <c r="H16" s="3">
        <f>IF(ISERROR(VLOOKUP($A16,'データ作成貼付２'!$A$2:$M$97,'データ完成'!H$1,FALSE))=TRUE,"",VLOOKUP($A16,'データ作成貼付２'!$A$2:$M$97,'データ完成'!H$1,FALSE))</f>
      </c>
      <c r="I16" s="3">
        <f>IF(ISERROR(VLOOKUP($A16*10+1,'データ作成貼付２'!$B$2:$M$97,'データ完成'!I$1,FALSE))=TRUE,"",VLOOKUP($A16*10+1,'データ作成貼付２'!$B$2:$M$97,'データ完成'!I$1,FALSE))</f>
      </c>
      <c r="J16" s="3">
        <f>IF(ISERROR(VLOOKUP($A16*10+2,'データ作成貼付２'!$B$2:$M$97,'データ完成'!J$1,FALSE))=TRUE,"",VLOOKUP($A16*10+2,'データ作成貼付２'!$B$2:$M$97,'データ完成'!J$1,FALSE))</f>
      </c>
      <c r="K16" s="3">
        <f>IF(ISERROR(VLOOKUP($A16*10+3,'データ作成貼付２'!$B$2:$M$97,'データ完成'!K$1,FALSE))=TRUE,"",VLOOKUP($A16*10+3,'データ作成貼付２'!$B$2:$M$97,'データ完成'!K$1,FALSE))</f>
      </c>
      <c r="L16" s="17">
        <f>IF(B16="","",IF(ISERROR(VLOOKUP($A16*10+4,'データ作成貼付２'!$B$2:$M$238,'データ完成'!L$1,FALSE))=TRUE,"","○"))</f>
      </c>
      <c r="M16" s="17">
        <f>IF(B16="","",IF(ISERROR(VLOOKUP($A16*10+5,'データ作成貼付２'!$B$2:$M$238,'データ完成'!M$1,FALSE))=TRUE,"","○"))</f>
      </c>
      <c r="N16" s="3">
        <f>IF(I16="","",VLOOKUP(LEFT(I16,5),'初期設定'!$E$19:$F$56,2,FALSE))</f>
      </c>
      <c r="O16" s="3">
        <f>IF(J16="","",VLOOKUP(LEFT(J16,5),'初期設定'!$E$19:$F$56,2,FALSE))</f>
      </c>
      <c r="P16" s="3">
        <f>IF(K16="","",VLOOKUP(LEFT(K16,5),'初期設定'!$E$19:$F$56,2,FALSE))</f>
      </c>
      <c r="Q16" s="3">
        <f>IF(G16="","",VLOOKUP(VALUE(RIGHT(G16,6)),'学校番号'!$A$2:$B$51,2))</f>
      </c>
    </row>
    <row r="17" spans="1:17" ht="13.5">
      <c r="A17" s="13">
        <v>15</v>
      </c>
      <c r="B17" s="11">
        <f>IF(ISERROR(VLOOKUP($A17,'データ作成貼付２'!$A$2:$M$97,'データ完成'!B$1,FALSE))=TRUE,"",VLOOKUP($A17,'データ作成貼付２'!$A$2:$M$97,'データ完成'!B$1,FALSE))</f>
      </c>
      <c r="C17" s="3">
        <f>IF(ISERROR(VLOOKUP($A17,'データ作成貼付２'!$A$2:$M$97,'データ完成'!C$1,FALSE))=TRUE,"",VLOOKUP($A17,'データ作成貼付２'!$A$2:$M$97,'データ完成'!C$1,FALSE))</f>
      </c>
      <c r="D17" s="3">
        <f>IF(ISERROR(VLOOKUP($A17,'データ作成貼付２'!$A$2:$M$97,'データ完成'!D$1,FALSE))=TRUE,"",VLOOKUP($A17,'データ作成貼付２'!$A$2:$M$97,'データ完成'!D$1,FALSE))</f>
      </c>
      <c r="E17" s="3">
        <f>IF(ISERROR(VLOOKUP($A17,'データ作成貼付２'!$A$2:$M$97,'データ完成'!E$1,FALSE))=TRUE,"",VLOOKUP($A17,'データ作成貼付２'!$A$2:$M$97,'データ完成'!E$1,FALSE))</f>
      </c>
      <c r="F17" s="3">
        <f>IF(ISERROR(VLOOKUP($A17,'データ作成貼付２'!$A$2:$M$97,'データ完成'!F$1,FALSE))=TRUE,"",VLOOKUP($A17,'データ作成貼付２'!$A$2:$M$97,'データ完成'!F$1,FALSE))</f>
      </c>
      <c r="G17" s="3">
        <f>IF(ISERROR(VLOOKUP($A17,'データ作成貼付２'!$A$2:$M$97,'データ完成'!G$1,FALSE))=TRUE,"",VLOOKUP($A17,'データ作成貼付２'!$A$2:$M$97,'データ完成'!G$1,FALSE))</f>
      </c>
      <c r="H17" s="3">
        <f>IF(ISERROR(VLOOKUP($A17,'データ作成貼付２'!$A$2:$M$97,'データ完成'!H$1,FALSE))=TRUE,"",VLOOKUP($A17,'データ作成貼付２'!$A$2:$M$97,'データ完成'!H$1,FALSE))</f>
      </c>
      <c r="I17" s="3">
        <f>IF(ISERROR(VLOOKUP($A17*10+1,'データ作成貼付２'!$B$2:$M$97,'データ完成'!I$1,FALSE))=TRUE,"",VLOOKUP($A17*10+1,'データ作成貼付２'!$B$2:$M$97,'データ完成'!I$1,FALSE))</f>
      </c>
      <c r="J17" s="3">
        <f>IF(ISERROR(VLOOKUP($A17*10+2,'データ作成貼付２'!$B$2:$M$97,'データ完成'!J$1,FALSE))=TRUE,"",VLOOKUP($A17*10+2,'データ作成貼付２'!$B$2:$M$97,'データ完成'!J$1,FALSE))</f>
      </c>
      <c r="K17" s="3">
        <f>IF(ISERROR(VLOOKUP($A17*10+3,'データ作成貼付２'!$B$2:$M$97,'データ完成'!K$1,FALSE))=TRUE,"",VLOOKUP($A17*10+3,'データ作成貼付２'!$B$2:$M$97,'データ完成'!K$1,FALSE))</f>
      </c>
      <c r="L17" s="17">
        <f>IF(B17="","",IF(ISERROR(VLOOKUP($A17*10+4,'データ作成貼付２'!$B$2:$M$238,'データ完成'!L$1,FALSE))=TRUE,"","○"))</f>
      </c>
      <c r="M17" s="17">
        <f>IF(B17="","",IF(ISERROR(VLOOKUP($A17*10+5,'データ作成貼付２'!$B$2:$M$238,'データ完成'!M$1,FALSE))=TRUE,"","○"))</f>
      </c>
      <c r="N17" s="3">
        <f>IF(I17="","",VLOOKUP(LEFT(I17,5),'初期設定'!$E$19:$F$56,2,FALSE))</f>
      </c>
      <c r="O17" s="3">
        <f>IF(J17="","",VLOOKUP(LEFT(J17,5),'初期設定'!$E$19:$F$56,2,FALSE))</f>
      </c>
      <c r="P17" s="3">
        <f>IF(K17="","",VLOOKUP(LEFT(K17,5),'初期設定'!$E$19:$F$56,2,FALSE))</f>
      </c>
      <c r="Q17" s="3">
        <f>IF(G17="","",VLOOKUP(VALUE(RIGHT(G17,6)),'学校番号'!$A$2:$B$51,2))</f>
      </c>
    </row>
    <row r="18" spans="1:17" ht="13.5">
      <c r="A18" s="13">
        <v>16</v>
      </c>
      <c r="B18" s="11">
        <f>IF(ISERROR(VLOOKUP($A18,'データ作成貼付２'!$A$2:$M$97,'データ完成'!B$1,FALSE))=TRUE,"",VLOOKUP($A18,'データ作成貼付２'!$A$2:$M$97,'データ完成'!B$1,FALSE))</f>
      </c>
      <c r="C18" s="3">
        <f>IF(ISERROR(VLOOKUP($A18,'データ作成貼付２'!$A$2:$M$97,'データ完成'!C$1,FALSE))=TRUE,"",VLOOKUP($A18,'データ作成貼付２'!$A$2:$M$97,'データ完成'!C$1,FALSE))</f>
      </c>
      <c r="D18" s="3">
        <f>IF(ISERROR(VLOOKUP($A18,'データ作成貼付２'!$A$2:$M$97,'データ完成'!D$1,FALSE))=TRUE,"",VLOOKUP($A18,'データ作成貼付２'!$A$2:$M$97,'データ完成'!D$1,FALSE))</f>
      </c>
      <c r="E18" s="3">
        <f>IF(ISERROR(VLOOKUP($A18,'データ作成貼付２'!$A$2:$M$97,'データ完成'!E$1,FALSE))=TRUE,"",VLOOKUP($A18,'データ作成貼付２'!$A$2:$M$97,'データ完成'!E$1,FALSE))</f>
      </c>
      <c r="F18" s="3">
        <f>IF(ISERROR(VLOOKUP($A18,'データ作成貼付２'!$A$2:$M$97,'データ完成'!F$1,FALSE))=TRUE,"",VLOOKUP($A18,'データ作成貼付２'!$A$2:$M$97,'データ完成'!F$1,FALSE))</f>
      </c>
      <c r="G18" s="3">
        <f>IF(ISERROR(VLOOKUP($A18,'データ作成貼付２'!$A$2:$M$97,'データ完成'!G$1,FALSE))=TRUE,"",VLOOKUP($A18,'データ作成貼付２'!$A$2:$M$97,'データ完成'!G$1,FALSE))</f>
      </c>
      <c r="H18" s="3">
        <f>IF(ISERROR(VLOOKUP($A18,'データ作成貼付２'!$A$2:$M$97,'データ完成'!H$1,FALSE))=TRUE,"",VLOOKUP($A18,'データ作成貼付２'!$A$2:$M$97,'データ完成'!H$1,FALSE))</f>
      </c>
      <c r="I18" s="3">
        <f>IF(ISERROR(VLOOKUP($A18*10+1,'データ作成貼付２'!$B$2:$M$97,'データ完成'!I$1,FALSE))=TRUE,"",VLOOKUP($A18*10+1,'データ作成貼付２'!$B$2:$M$97,'データ完成'!I$1,FALSE))</f>
      </c>
      <c r="J18" s="3">
        <f>IF(ISERROR(VLOOKUP($A18*10+2,'データ作成貼付２'!$B$2:$M$97,'データ完成'!J$1,FALSE))=TRUE,"",VLOOKUP($A18*10+2,'データ作成貼付２'!$B$2:$M$97,'データ完成'!J$1,FALSE))</f>
      </c>
      <c r="K18" s="3">
        <f>IF(ISERROR(VLOOKUP($A18*10+3,'データ作成貼付２'!$B$2:$M$97,'データ完成'!K$1,FALSE))=TRUE,"",VLOOKUP($A18*10+3,'データ作成貼付２'!$B$2:$M$97,'データ完成'!K$1,FALSE))</f>
      </c>
      <c r="L18" s="17">
        <f>IF(B18="","",IF(ISERROR(VLOOKUP($A18*10+4,'データ作成貼付２'!$B$2:$M$238,'データ完成'!L$1,FALSE))=TRUE,"","○"))</f>
      </c>
      <c r="M18" s="17">
        <f>IF(B18="","",IF(ISERROR(VLOOKUP($A18*10+5,'データ作成貼付２'!$B$2:$M$238,'データ完成'!M$1,FALSE))=TRUE,"","○"))</f>
      </c>
      <c r="N18" s="3">
        <f>IF(I18="","",VLOOKUP(LEFT(I18,5),'初期設定'!$E$19:$F$56,2,FALSE))</f>
      </c>
      <c r="O18" s="3">
        <f>IF(J18="","",VLOOKUP(LEFT(J18,5),'初期設定'!$E$19:$F$56,2,FALSE))</f>
      </c>
      <c r="P18" s="3">
        <f>IF(K18="","",VLOOKUP(LEFT(K18,5),'初期設定'!$E$19:$F$56,2,FALSE))</f>
      </c>
      <c r="Q18" s="3">
        <f>IF(G18="","",VLOOKUP(VALUE(RIGHT(G18,6)),'学校番号'!$A$2:$B$51,2))</f>
      </c>
    </row>
    <row r="19" spans="1:17" ht="13.5">
      <c r="A19" s="13">
        <v>17</v>
      </c>
      <c r="B19" s="11">
        <f>IF(ISERROR(VLOOKUP($A19,'データ作成貼付２'!$A$2:$M$97,'データ完成'!B$1,FALSE))=TRUE,"",VLOOKUP($A19,'データ作成貼付２'!$A$2:$M$97,'データ完成'!B$1,FALSE))</f>
      </c>
      <c r="C19" s="3">
        <f>IF(ISERROR(VLOOKUP($A19,'データ作成貼付２'!$A$2:$M$97,'データ完成'!C$1,FALSE))=TRUE,"",VLOOKUP($A19,'データ作成貼付２'!$A$2:$M$97,'データ完成'!C$1,FALSE))</f>
      </c>
      <c r="D19" s="3">
        <f>IF(ISERROR(VLOOKUP($A19,'データ作成貼付２'!$A$2:$M$97,'データ完成'!D$1,FALSE))=TRUE,"",VLOOKUP($A19,'データ作成貼付２'!$A$2:$M$97,'データ完成'!D$1,FALSE))</f>
      </c>
      <c r="E19" s="3">
        <f>IF(ISERROR(VLOOKUP($A19,'データ作成貼付２'!$A$2:$M$97,'データ完成'!E$1,FALSE))=TRUE,"",VLOOKUP($A19,'データ作成貼付２'!$A$2:$M$97,'データ完成'!E$1,FALSE))</f>
      </c>
      <c r="F19" s="3">
        <f>IF(ISERROR(VLOOKUP($A19,'データ作成貼付２'!$A$2:$M$97,'データ完成'!F$1,FALSE))=TRUE,"",VLOOKUP($A19,'データ作成貼付２'!$A$2:$M$97,'データ完成'!F$1,FALSE))</f>
      </c>
      <c r="G19" s="3">
        <f>IF(ISERROR(VLOOKUP($A19,'データ作成貼付２'!$A$2:$M$97,'データ完成'!G$1,FALSE))=TRUE,"",VLOOKUP($A19,'データ作成貼付２'!$A$2:$M$97,'データ完成'!G$1,FALSE))</f>
      </c>
      <c r="H19" s="3">
        <f>IF(ISERROR(VLOOKUP($A19,'データ作成貼付２'!$A$2:$M$97,'データ完成'!H$1,FALSE))=TRUE,"",VLOOKUP($A19,'データ作成貼付２'!$A$2:$M$97,'データ完成'!H$1,FALSE))</f>
      </c>
      <c r="I19" s="3">
        <f>IF(ISERROR(VLOOKUP($A19*10+1,'データ作成貼付２'!$B$2:$M$97,'データ完成'!I$1,FALSE))=TRUE,"",VLOOKUP($A19*10+1,'データ作成貼付２'!$B$2:$M$97,'データ完成'!I$1,FALSE))</f>
      </c>
      <c r="J19" s="3">
        <f>IF(ISERROR(VLOOKUP($A19*10+2,'データ作成貼付２'!$B$2:$M$97,'データ完成'!J$1,FALSE))=TRUE,"",VLOOKUP($A19*10+2,'データ作成貼付２'!$B$2:$M$97,'データ完成'!J$1,FALSE))</f>
      </c>
      <c r="K19" s="3">
        <f>IF(ISERROR(VLOOKUP($A19*10+3,'データ作成貼付２'!$B$2:$M$97,'データ完成'!K$1,FALSE))=TRUE,"",VLOOKUP($A19*10+3,'データ作成貼付２'!$B$2:$M$97,'データ完成'!K$1,FALSE))</f>
      </c>
      <c r="L19" s="17">
        <f>IF(B19="","",IF(ISERROR(VLOOKUP($A19*10+4,'データ作成貼付２'!$B$2:$M$238,'データ完成'!L$1,FALSE))=TRUE,"","○"))</f>
      </c>
      <c r="M19" s="17">
        <f>IF(B19="","",IF(ISERROR(VLOOKUP($A19*10+5,'データ作成貼付２'!$B$2:$M$238,'データ完成'!M$1,FALSE))=TRUE,"","○"))</f>
      </c>
      <c r="N19" s="3">
        <f>IF(I19="","",VLOOKUP(LEFT(I19,5),'初期設定'!$E$19:$F$56,2,FALSE))</f>
      </c>
      <c r="O19" s="3">
        <f>IF(J19="","",VLOOKUP(LEFT(J19,5),'初期設定'!$E$19:$F$56,2,FALSE))</f>
      </c>
      <c r="P19" s="3">
        <f>IF(K19="","",VLOOKUP(LEFT(K19,5),'初期設定'!$E$19:$F$56,2,FALSE))</f>
      </c>
      <c r="Q19" s="3">
        <f>IF(G19="","",VLOOKUP(VALUE(RIGHT(G19,6)),'学校番号'!$A$2:$B$51,2))</f>
      </c>
    </row>
    <row r="20" spans="1:17" ht="13.5">
      <c r="A20" s="13">
        <v>18</v>
      </c>
      <c r="B20" s="11">
        <f>IF(ISERROR(VLOOKUP($A20,'データ作成貼付２'!$A$2:$M$97,'データ完成'!B$1,FALSE))=TRUE,"",VLOOKUP($A20,'データ作成貼付２'!$A$2:$M$97,'データ完成'!B$1,FALSE))</f>
      </c>
      <c r="C20" s="3">
        <f>IF(ISERROR(VLOOKUP($A20,'データ作成貼付２'!$A$2:$M$97,'データ完成'!C$1,FALSE))=TRUE,"",VLOOKUP($A20,'データ作成貼付２'!$A$2:$M$97,'データ完成'!C$1,FALSE))</f>
      </c>
      <c r="D20" s="3">
        <f>IF(ISERROR(VLOOKUP($A20,'データ作成貼付２'!$A$2:$M$97,'データ完成'!D$1,FALSE))=TRUE,"",VLOOKUP($A20,'データ作成貼付２'!$A$2:$M$97,'データ完成'!D$1,FALSE))</f>
      </c>
      <c r="E20" s="3">
        <f>IF(ISERROR(VLOOKUP($A20,'データ作成貼付２'!$A$2:$M$97,'データ完成'!E$1,FALSE))=TRUE,"",VLOOKUP($A20,'データ作成貼付２'!$A$2:$M$97,'データ完成'!E$1,FALSE))</f>
      </c>
      <c r="F20" s="3">
        <f>IF(ISERROR(VLOOKUP($A20,'データ作成貼付２'!$A$2:$M$97,'データ完成'!F$1,FALSE))=TRUE,"",VLOOKUP($A20,'データ作成貼付２'!$A$2:$M$97,'データ完成'!F$1,FALSE))</f>
      </c>
      <c r="G20" s="3">
        <f>IF(ISERROR(VLOOKUP($A20,'データ作成貼付２'!$A$2:$M$97,'データ完成'!G$1,FALSE))=TRUE,"",VLOOKUP($A20,'データ作成貼付２'!$A$2:$M$97,'データ完成'!G$1,FALSE))</f>
      </c>
      <c r="H20" s="3">
        <f>IF(ISERROR(VLOOKUP($A20,'データ作成貼付２'!$A$2:$M$97,'データ完成'!H$1,FALSE))=TRUE,"",VLOOKUP($A20,'データ作成貼付２'!$A$2:$M$97,'データ完成'!H$1,FALSE))</f>
      </c>
      <c r="I20" s="3">
        <f>IF(ISERROR(VLOOKUP($A20*10+1,'データ作成貼付２'!$B$2:$M$97,'データ完成'!I$1,FALSE))=TRUE,"",VLOOKUP($A20*10+1,'データ作成貼付２'!$B$2:$M$97,'データ完成'!I$1,FALSE))</f>
      </c>
      <c r="J20" s="3">
        <f>IF(ISERROR(VLOOKUP($A20*10+2,'データ作成貼付２'!$B$2:$M$97,'データ完成'!J$1,FALSE))=TRUE,"",VLOOKUP($A20*10+2,'データ作成貼付２'!$B$2:$M$97,'データ完成'!J$1,FALSE))</f>
      </c>
      <c r="K20" s="3">
        <f>IF(ISERROR(VLOOKUP($A20*10+3,'データ作成貼付２'!$B$2:$M$97,'データ完成'!K$1,FALSE))=TRUE,"",VLOOKUP($A20*10+3,'データ作成貼付２'!$B$2:$M$97,'データ完成'!K$1,FALSE))</f>
      </c>
      <c r="L20" s="17">
        <f>IF(B20="","",IF(ISERROR(VLOOKUP($A20*10+4,'データ作成貼付２'!$B$2:$M$238,'データ完成'!L$1,FALSE))=TRUE,"","○"))</f>
      </c>
      <c r="M20" s="17">
        <f>IF(B20="","",IF(ISERROR(VLOOKUP($A20*10+5,'データ作成貼付２'!$B$2:$M$238,'データ完成'!M$1,FALSE))=TRUE,"","○"))</f>
      </c>
      <c r="N20" s="3">
        <f>IF(I20="","",VLOOKUP(LEFT(I20,5),'初期設定'!$E$19:$F$56,2,FALSE))</f>
      </c>
      <c r="O20" s="3">
        <f>IF(J20="","",VLOOKUP(LEFT(J20,5),'初期設定'!$E$19:$F$56,2,FALSE))</f>
      </c>
      <c r="P20" s="3">
        <f>IF(K20="","",VLOOKUP(LEFT(K20,5),'初期設定'!$E$19:$F$56,2,FALSE))</f>
      </c>
      <c r="Q20" s="3">
        <f>IF(G20="","",VLOOKUP(VALUE(RIGHT(G20,6)),'学校番号'!$A$2:$B$51,2))</f>
      </c>
    </row>
    <row r="21" spans="1:17" ht="13.5">
      <c r="A21" s="13">
        <v>19</v>
      </c>
      <c r="B21" s="11">
        <f>IF(ISERROR(VLOOKUP($A21,'データ作成貼付２'!$A$2:$M$97,'データ完成'!B$1,FALSE))=TRUE,"",VLOOKUP($A21,'データ作成貼付２'!$A$2:$M$97,'データ完成'!B$1,FALSE))</f>
      </c>
      <c r="C21" s="3">
        <f>IF(ISERROR(VLOOKUP($A21,'データ作成貼付２'!$A$2:$M$97,'データ完成'!C$1,FALSE))=TRUE,"",VLOOKUP($A21,'データ作成貼付２'!$A$2:$M$97,'データ完成'!C$1,FALSE))</f>
      </c>
      <c r="D21" s="3">
        <f>IF(ISERROR(VLOOKUP($A21,'データ作成貼付２'!$A$2:$M$97,'データ完成'!D$1,FALSE))=TRUE,"",VLOOKUP($A21,'データ作成貼付２'!$A$2:$M$97,'データ完成'!D$1,FALSE))</f>
      </c>
      <c r="E21" s="3">
        <f>IF(ISERROR(VLOOKUP($A21,'データ作成貼付２'!$A$2:$M$97,'データ完成'!E$1,FALSE))=TRUE,"",VLOOKUP($A21,'データ作成貼付２'!$A$2:$M$97,'データ完成'!E$1,FALSE))</f>
      </c>
      <c r="F21" s="3">
        <f>IF(ISERROR(VLOOKUP($A21,'データ作成貼付２'!$A$2:$M$97,'データ完成'!F$1,FALSE))=TRUE,"",VLOOKUP($A21,'データ作成貼付２'!$A$2:$M$97,'データ完成'!F$1,FALSE))</f>
      </c>
      <c r="G21" s="3">
        <f>IF(ISERROR(VLOOKUP($A21,'データ作成貼付２'!$A$2:$M$97,'データ完成'!G$1,FALSE))=TRUE,"",VLOOKUP($A21,'データ作成貼付２'!$A$2:$M$97,'データ完成'!G$1,FALSE))</f>
      </c>
      <c r="H21" s="3">
        <f>IF(ISERROR(VLOOKUP($A21,'データ作成貼付２'!$A$2:$M$97,'データ完成'!H$1,FALSE))=TRUE,"",VLOOKUP($A21,'データ作成貼付２'!$A$2:$M$97,'データ完成'!H$1,FALSE))</f>
      </c>
      <c r="I21" s="3">
        <f>IF(ISERROR(VLOOKUP($A21*10+1,'データ作成貼付２'!$B$2:$M$97,'データ完成'!I$1,FALSE))=TRUE,"",VLOOKUP($A21*10+1,'データ作成貼付２'!$B$2:$M$97,'データ完成'!I$1,FALSE))</f>
      </c>
      <c r="J21" s="3">
        <f>IF(ISERROR(VLOOKUP($A21*10+2,'データ作成貼付２'!$B$2:$M$97,'データ完成'!J$1,FALSE))=TRUE,"",VLOOKUP($A21*10+2,'データ作成貼付２'!$B$2:$M$97,'データ完成'!J$1,FALSE))</f>
      </c>
      <c r="K21" s="3">
        <f>IF(ISERROR(VLOOKUP($A21*10+3,'データ作成貼付２'!$B$2:$M$97,'データ完成'!K$1,FALSE))=TRUE,"",VLOOKUP($A21*10+3,'データ作成貼付２'!$B$2:$M$97,'データ完成'!K$1,FALSE))</f>
      </c>
      <c r="L21" s="17">
        <f>IF(B21="","",IF(ISERROR(VLOOKUP($A21*10+4,'データ作成貼付２'!$B$2:$M$238,'データ完成'!L$1,FALSE))=TRUE,"","○"))</f>
      </c>
      <c r="M21" s="17">
        <f>IF(B21="","",IF(ISERROR(VLOOKUP($A21*10+5,'データ作成貼付２'!$B$2:$M$238,'データ完成'!M$1,FALSE))=TRUE,"","○"))</f>
      </c>
      <c r="N21" s="3">
        <f>IF(I21="","",VLOOKUP(LEFT(I21,5),'初期設定'!$E$19:$F$56,2,FALSE))</f>
      </c>
      <c r="O21" s="3">
        <f>IF(J21="","",VLOOKUP(LEFT(J21,5),'初期設定'!$E$19:$F$56,2,FALSE))</f>
      </c>
      <c r="P21" s="3">
        <f>IF(K21="","",VLOOKUP(LEFT(K21,5),'初期設定'!$E$19:$F$56,2,FALSE))</f>
      </c>
      <c r="Q21" s="3">
        <f>IF(G21="","",VLOOKUP(VALUE(RIGHT(G21,6)),'学校番号'!$A$2:$B$51,2))</f>
      </c>
    </row>
    <row r="22" spans="1:17" ht="13.5">
      <c r="A22" s="13">
        <v>20</v>
      </c>
      <c r="B22" s="11">
        <f>IF(ISERROR(VLOOKUP($A22,'データ作成貼付２'!$A$2:$M$97,'データ完成'!B$1,FALSE))=TRUE,"",VLOOKUP($A22,'データ作成貼付２'!$A$2:$M$97,'データ完成'!B$1,FALSE))</f>
      </c>
      <c r="C22" s="3">
        <f>IF(ISERROR(VLOOKUP($A22,'データ作成貼付２'!$A$2:$M$97,'データ完成'!C$1,FALSE))=TRUE,"",VLOOKUP($A22,'データ作成貼付２'!$A$2:$M$97,'データ完成'!C$1,FALSE))</f>
      </c>
      <c r="D22" s="3">
        <f>IF(ISERROR(VLOOKUP($A22,'データ作成貼付２'!$A$2:$M$97,'データ完成'!D$1,FALSE))=TRUE,"",VLOOKUP($A22,'データ作成貼付２'!$A$2:$M$97,'データ完成'!D$1,FALSE))</f>
      </c>
      <c r="E22" s="3">
        <f>IF(ISERROR(VLOOKUP($A22,'データ作成貼付２'!$A$2:$M$97,'データ完成'!E$1,FALSE))=TRUE,"",VLOOKUP($A22,'データ作成貼付２'!$A$2:$M$97,'データ完成'!E$1,FALSE))</f>
      </c>
      <c r="F22" s="3">
        <f>IF(ISERROR(VLOOKUP($A22,'データ作成貼付２'!$A$2:$M$97,'データ完成'!F$1,FALSE))=TRUE,"",VLOOKUP($A22,'データ作成貼付２'!$A$2:$M$97,'データ完成'!F$1,FALSE))</f>
      </c>
      <c r="G22" s="3">
        <f>IF(ISERROR(VLOOKUP($A22,'データ作成貼付２'!$A$2:$M$97,'データ完成'!G$1,FALSE))=TRUE,"",VLOOKUP($A22,'データ作成貼付２'!$A$2:$M$97,'データ完成'!G$1,FALSE))</f>
      </c>
      <c r="H22" s="3">
        <f>IF(ISERROR(VLOOKUP($A22,'データ作成貼付２'!$A$2:$M$97,'データ完成'!H$1,FALSE))=TRUE,"",VLOOKUP($A22,'データ作成貼付２'!$A$2:$M$97,'データ完成'!H$1,FALSE))</f>
      </c>
      <c r="I22" s="3">
        <f>IF(ISERROR(VLOOKUP($A22*10+1,'データ作成貼付２'!$B$2:$M$97,'データ完成'!I$1,FALSE))=TRUE,"",VLOOKUP($A22*10+1,'データ作成貼付２'!$B$2:$M$97,'データ完成'!I$1,FALSE))</f>
      </c>
      <c r="J22" s="3">
        <f>IF(ISERROR(VLOOKUP($A22*10+2,'データ作成貼付２'!$B$2:$M$97,'データ完成'!J$1,FALSE))=TRUE,"",VLOOKUP($A22*10+2,'データ作成貼付２'!$B$2:$M$97,'データ完成'!J$1,FALSE))</f>
      </c>
      <c r="K22" s="3">
        <f>IF(ISERROR(VLOOKUP($A22*10+3,'データ作成貼付２'!$B$2:$M$97,'データ完成'!K$1,FALSE))=TRUE,"",VLOOKUP($A22*10+3,'データ作成貼付２'!$B$2:$M$97,'データ完成'!K$1,FALSE))</f>
      </c>
      <c r="L22" s="17">
        <f>IF(B22="","",IF(ISERROR(VLOOKUP($A22*10+4,'データ作成貼付２'!$B$2:$M$238,'データ完成'!L$1,FALSE))=TRUE,"","○"))</f>
      </c>
      <c r="M22" s="17">
        <f>IF(B22="","",IF(ISERROR(VLOOKUP($A22*10+5,'データ作成貼付２'!$B$2:$M$238,'データ完成'!M$1,FALSE))=TRUE,"","○"))</f>
      </c>
      <c r="N22" s="3">
        <f>IF(I22="","",VLOOKUP(LEFT(I22,5),'初期設定'!$E$19:$F$56,2,FALSE))</f>
      </c>
      <c r="O22" s="3">
        <f>IF(J22="","",VLOOKUP(LEFT(J22,5),'初期設定'!$E$19:$F$56,2,FALSE))</f>
      </c>
      <c r="P22" s="3">
        <f>IF(K22="","",VLOOKUP(LEFT(K22,5),'初期設定'!$E$19:$F$56,2,FALSE))</f>
      </c>
      <c r="Q22" s="3">
        <f>IF(G22="","",VLOOKUP(VALUE(RIGHT(G22,6)),'学校番号'!$A$2:$B$51,2))</f>
      </c>
    </row>
    <row r="23" spans="1:17" ht="13.5">
      <c r="A23" s="13">
        <v>21</v>
      </c>
      <c r="B23" s="11">
        <f>IF(ISERROR(VLOOKUP($A23,'データ作成貼付２'!$A$2:$M$97,'データ完成'!B$1,FALSE))=TRUE,"",VLOOKUP($A23,'データ作成貼付２'!$A$2:$M$97,'データ完成'!B$1,FALSE))</f>
      </c>
      <c r="C23" s="3">
        <f>IF(ISERROR(VLOOKUP($A23,'データ作成貼付２'!$A$2:$M$97,'データ完成'!C$1,FALSE))=TRUE,"",VLOOKUP($A23,'データ作成貼付２'!$A$2:$M$97,'データ完成'!C$1,FALSE))</f>
      </c>
      <c r="D23" s="3">
        <f>IF(ISERROR(VLOOKUP($A23,'データ作成貼付２'!$A$2:$M$97,'データ完成'!D$1,FALSE))=TRUE,"",VLOOKUP($A23,'データ作成貼付２'!$A$2:$M$97,'データ完成'!D$1,FALSE))</f>
      </c>
      <c r="E23" s="3">
        <f>IF(ISERROR(VLOOKUP($A23,'データ作成貼付２'!$A$2:$M$97,'データ完成'!E$1,FALSE))=TRUE,"",VLOOKUP($A23,'データ作成貼付２'!$A$2:$M$97,'データ完成'!E$1,FALSE))</f>
      </c>
      <c r="F23" s="3">
        <f>IF(ISERROR(VLOOKUP($A23,'データ作成貼付２'!$A$2:$M$97,'データ完成'!F$1,FALSE))=TRUE,"",VLOOKUP($A23,'データ作成貼付２'!$A$2:$M$97,'データ完成'!F$1,FALSE))</f>
      </c>
      <c r="G23" s="3">
        <f>IF(ISERROR(VLOOKUP($A23,'データ作成貼付２'!$A$2:$M$97,'データ完成'!G$1,FALSE))=TRUE,"",VLOOKUP($A23,'データ作成貼付２'!$A$2:$M$97,'データ完成'!G$1,FALSE))</f>
      </c>
      <c r="H23" s="3">
        <f>IF(ISERROR(VLOOKUP($A23,'データ作成貼付２'!$A$2:$M$97,'データ完成'!H$1,FALSE))=TRUE,"",VLOOKUP($A23,'データ作成貼付２'!$A$2:$M$97,'データ完成'!H$1,FALSE))</f>
      </c>
      <c r="I23" s="3">
        <f>IF(ISERROR(VLOOKUP($A23*10+1,'データ作成貼付２'!$B$2:$M$97,'データ完成'!I$1,FALSE))=TRUE,"",VLOOKUP($A23*10+1,'データ作成貼付２'!$B$2:$M$97,'データ完成'!I$1,FALSE))</f>
      </c>
      <c r="J23" s="3">
        <f>IF(ISERROR(VLOOKUP($A23*10+2,'データ作成貼付２'!$B$2:$M$97,'データ完成'!J$1,FALSE))=TRUE,"",VLOOKUP($A23*10+2,'データ作成貼付２'!$B$2:$M$97,'データ完成'!J$1,FALSE))</f>
      </c>
      <c r="K23" s="3">
        <f>IF(ISERROR(VLOOKUP($A23*10+3,'データ作成貼付２'!$B$2:$M$97,'データ完成'!K$1,FALSE))=TRUE,"",VLOOKUP($A23*10+3,'データ作成貼付２'!$B$2:$M$97,'データ完成'!K$1,FALSE))</f>
      </c>
      <c r="L23" s="17">
        <f>IF(B23="","",IF(ISERROR(VLOOKUP($A23*10+4,'データ作成貼付２'!$B$2:$M$238,'データ完成'!L$1,FALSE))=TRUE,"","○"))</f>
      </c>
      <c r="M23" s="17">
        <f>IF(B23="","",IF(ISERROR(VLOOKUP($A23*10+5,'データ作成貼付２'!$B$2:$M$238,'データ完成'!M$1,FALSE))=TRUE,"","○"))</f>
      </c>
      <c r="N23" s="3">
        <f>IF(I23="","",VLOOKUP(LEFT(I23,5),'初期設定'!$E$19:$F$56,2,FALSE))</f>
      </c>
      <c r="O23" s="3">
        <f>IF(J23="","",VLOOKUP(LEFT(J23,5),'初期設定'!$E$19:$F$56,2,FALSE))</f>
      </c>
      <c r="P23" s="3">
        <f>IF(K23="","",VLOOKUP(LEFT(K23,5),'初期設定'!$E$19:$F$56,2,FALSE))</f>
      </c>
      <c r="Q23" s="3">
        <f>IF(G23="","",VLOOKUP(VALUE(RIGHT(G23,6)),'学校番号'!$A$2:$B$51,2))</f>
      </c>
    </row>
    <row r="24" spans="1:17" ht="13.5">
      <c r="A24" s="13">
        <v>22</v>
      </c>
      <c r="B24" s="11">
        <f>IF(ISERROR(VLOOKUP($A24,'データ作成貼付２'!$A$2:$M$97,'データ完成'!B$1,FALSE))=TRUE,"",VLOOKUP($A24,'データ作成貼付２'!$A$2:$M$97,'データ完成'!B$1,FALSE))</f>
      </c>
      <c r="C24" s="3">
        <f>IF(ISERROR(VLOOKUP($A24,'データ作成貼付２'!$A$2:$M$97,'データ完成'!C$1,FALSE))=TRUE,"",VLOOKUP($A24,'データ作成貼付２'!$A$2:$M$97,'データ完成'!C$1,FALSE))</f>
      </c>
      <c r="D24" s="3">
        <f>IF(ISERROR(VLOOKUP($A24,'データ作成貼付２'!$A$2:$M$97,'データ完成'!D$1,FALSE))=TRUE,"",VLOOKUP($A24,'データ作成貼付２'!$A$2:$M$97,'データ完成'!D$1,FALSE))</f>
      </c>
      <c r="E24" s="3">
        <f>IF(ISERROR(VLOOKUP($A24,'データ作成貼付２'!$A$2:$M$97,'データ完成'!E$1,FALSE))=TRUE,"",VLOOKUP($A24,'データ作成貼付２'!$A$2:$M$97,'データ完成'!E$1,FALSE))</f>
      </c>
      <c r="F24" s="3">
        <f>IF(ISERROR(VLOOKUP($A24,'データ作成貼付２'!$A$2:$M$97,'データ完成'!F$1,FALSE))=TRUE,"",VLOOKUP($A24,'データ作成貼付２'!$A$2:$M$97,'データ完成'!F$1,FALSE))</f>
      </c>
      <c r="G24" s="3">
        <f>IF(ISERROR(VLOOKUP($A24,'データ作成貼付２'!$A$2:$M$97,'データ完成'!G$1,FALSE))=TRUE,"",VLOOKUP($A24,'データ作成貼付２'!$A$2:$M$97,'データ完成'!G$1,FALSE))</f>
      </c>
      <c r="H24" s="3">
        <f>IF(ISERROR(VLOOKUP($A24,'データ作成貼付２'!$A$2:$M$97,'データ完成'!H$1,FALSE))=TRUE,"",VLOOKUP($A24,'データ作成貼付２'!$A$2:$M$97,'データ完成'!H$1,FALSE))</f>
      </c>
      <c r="I24" s="3">
        <f>IF(ISERROR(VLOOKUP($A24*10+1,'データ作成貼付２'!$B$2:$M$97,'データ完成'!I$1,FALSE))=TRUE,"",VLOOKUP($A24*10+1,'データ作成貼付２'!$B$2:$M$97,'データ完成'!I$1,FALSE))</f>
      </c>
      <c r="J24" s="3">
        <f>IF(ISERROR(VLOOKUP($A24*10+2,'データ作成貼付２'!$B$2:$M$97,'データ完成'!J$1,FALSE))=TRUE,"",VLOOKUP($A24*10+2,'データ作成貼付２'!$B$2:$M$97,'データ完成'!J$1,FALSE))</f>
      </c>
      <c r="K24" s="3">
        <f>IF(ISERROR(VLOOKUP($A24*10+3,'データ作成貼付２'!$B$2:$M$97,'データ完成'!K$1,FALSE))=TRUE,"",VLOOKUP($A24*10+3,'データ作成貼付２'!$B$2:$M$97,'データ完成'!K$1,FALSE))</f>
      </c>
      <c r="L24" s="17">
        <f>IF(B24="","",IF(ISERROR(VLOOKUP($A24*10+4,'データ作成貼付２'!$B$2:$M$238,'データ完成'!L$1,FALSE))=TRUE,"","○"))</f>
      </c>
      <c r="M24" s="17">
        <f>IF(B24="","",IF(ISERROR(VLOOKUP($A24*10+5,'データ作成貼付２'!$B$2:$M$238,'データ完成'!M$1,FALSE))=TRUE,"","○"))</f>
      </c>
      <c r="N24" s="3">
        <f>IF(I24="","",VLOOKUP(LEFT(I24,5),'初期設定'!$E$19:$F$56,2,FALSE))</f>
      </c>
      <c r="O24" s="3">
        <f>IF(J24="","",VLOOKUP(LEFT(J24,5),'初期設定'!$E$19:$F$56,2,FALSE))</f>
      </c>
      <c r="P24" s="3">
        <f>IF(K24="","",VLOOKUP(LEFT(K24,5),'初期設定'!$E$19:$F$56,2,FALSE))</f>
      </c>
      <c r="Q24" s="3">
        <f>IF(G24="","",VLOOKUP(VALUE(RIGHT(G24,6)),'学校番号'!$A$2:$B$51,2))</f>
      </c>
    </row>
    <row r="25" spans="1:17" ht="13.5">
      <c r="A25" s="13">
        <v>23</v>
      </c>
      <c r="B25" s="11">
        <f>IF(ISERROR(VLOOKUP($A25,'データ作成貼付２'!$A$2:$M$97,'データ完成'!B$1,FALSE))=TRUE,"",VLOOKUP($A25,'データ作成貼付２'!$A$2:$M$97,'データ完成'!B$1,FALSE))</f>
      </c>
      <c r="C25" s="3">
        <f>IF(ISERROR(VLOOKUP($A25,'データ作成貼付２'!$A$2:$M$97,'データ完成'!C$1,FALSE))=TRUE,"",VLOOKUP($A25,'データ作成貼付２'!$A$2:$M$97,'データ完成'!C$1,FALSE))</f>
      </c>
      <c r="D25" s="3">
        <f>IF(ISERROR(VLOOKUP($A25,'データ作成貼付２'!$A$2:$M$97,'データ完成'!D$1,FALSE))=TRUE,"",VLOOKUP($A25,'データ作成貼付２'!$A$2:$M$97,'データ完成'!D$1,FALSE))</f>
      </c>
      <c r="E25" s="3">
        <f>IF(ISERROR(VLOOKUP($A25,'データ作成貼付２'!$A$2:$M$97,'データ完成'!E$1,FALSE))=TRUE,"",VLOOKUP($A25,'データ作成貼付２'!$A$2:$M$97,'データ完成'!E$1,FALSE))</f>
      </c>
      <c r="F25" s="3">
        <f>IF(ISERROR(VLOOKUP($A25,'データ作成貼付２'!$A$2:$M$97,'データ完成'!F$1,FALSE))=TRUE,"",VLOOKUP($A25,'データ作成貼付２'!$A$2:$M$97,'データ完成'!F$1,FALSE))</f>
      </c>
      <c r="G25" s="3">
        <f>IF(ISERROR(VLOOKUP($A25,'データ作成貼付２'!$A$2:$M$97,'データ完成'!G$1,FALSE))=TRUE,"",VLOOKUP($A25,'データ作成貼付２'!$A$2:$M$97,'データ完成'!G$1,FALSE))</f>
      </c>
      <c r="H25" s="3">
        <f>IF(ISERROR(VLOOKUP($A25,'データ作成貼付２'!$A$2:$M$97,'データ完成'!H$1,FALSE))=TRUE,"",VLOOKUP($A25,'データ作成貼付２'!$A$2:$M$97,'データ完成'!H$1,FALSE))</f>
      </c>
      <c r="I25" s="3">
        <f>IF(ISERROR(VLOOKUP($A25*10+1,'データ作成貼付２'!$B$2:$M$97,'データ完成'!I$1,FALSE))=TRUE,"",VLOOKUP($A25*10+1,'データ作成貼付２'!$B$2:$M$97,'データ完成'!I$1,FALSE))</f>
      </c>
      <c r="J25" s="3">
        <f>IF(ISERROR(VLOOKUP($A25*10+2,'データ作成貼付２'!$B$2:$M$97,'データ完成'!J$1,FALSE))=TRUE,"",VLOOKUP($A25*10+2,'データ作成貼付２'!$B$2:$M$97,'データ完成'!J$1,FALSE))</f>
      </c>
      <c r="K25" s="3">
        <f>IF(ISERROR(VLOOKUP($A25*10+3,'データ作成貼付２'!$B$2:$M$97,'データ完成'!K$1,FALSE))=TRUE,"",VLOOKUP($A25*10+3,'データ作成貼付２'!$B$2:$M$97,'データ完成'!K$1,FALSE))</f>
      </c>
      <c r="L25" s="17">
        <f>IF(B25="","",IF(ISERROR(VLOOKUP($A25*10+4,'データ作成貼付２'!$B$2:$M$238,'データ完成'!L$1,FALSE))=TRUE,"","○"))</f>
      </c>
      <c r="M25" s="17">
        <f>IF(B25="","",IF(ISERROR(VLOOKUP($A25*10+5,'データ作成貼付２'!$B$2:$M$238,'データ完成'!M$1,FALSE))=TRUE,"","○"))</f>
      </c>
      <c r="N25" s="3">
        <f>IF(I25="","",VLOOKUP(LEFT(I25,5),'初期設定'!$E$19:$F$56,2,FALSE))</f>
      </c>
      <c r="O25" s="3">
        <f>IF(J25="","",VLOOKUP(LEFT(J25,5),'初期設定'!$E$19:$F$56,2,FALSE))</f>
      </c>
      <c r="P25" s="3">
        <f>IF(K25="","",VLOOKUP(LEFT(K25,5),'初期設定'!$E$19:$F$56,2,FALSE))</f>
      </c>
      <c r="Q25" s="3">
        <f>IF(G25="","",VLOOKUP(VALUE(RIGHT(G25,6)),'学校番号'!$A$2:$B$51,2))</f>
      </c>
    </row>
    <row r="26" spans="1:17" ht="13.5">
      <c r="A26" s="13">
        <v>24</v>
      </c>
      <c r="B26" s="11">
        <f>IF(ISERROR(VLOOKUP($A26,'データ作成貼付２'!$A$2:$M$97,'データ完成'!B$1,FALSE))=TRUE,"",VLOOKUP($A26,'データ作成貼付２'!$A$2:$M$97,'データ完成'!B$1,FALSE))</f>
      </c>
      <c r="C26" s="3">
        <f>IF(ISERROR(VLOOKUP($A26,'データ作成貼付２'!$A$2:$M$97,'データ完成'!C$1,FALSE))=TRUE,"",VLOOKUP($A26,'データ作成貼付２'!$A$2:$M$97,'データ完成'!C$1,FALSE))</f>
      </c>
      <c r="D26" s="3">
        <f>IF(ISERROR(VLOOKUP($A26,'データ作成貼付２'!$A$2:$M$97,'データ完成'!D$1,FALSE))=TRUE,"",VLOOKUP($A26,'データ作成貼付２'!$A$2:$M$97,'データ完成'!D$1,FALSE))</f>
      </c>
      <c r="E26" s="3">
        <f>IF(ISERROR(VLOOKUP($A26,'データ作成貼付２'!$A$2:$M$97,'データ完成'!E$1,FALSE))=TRUE,"",VLOOKUP($A26,'データ作成貼付２'!$A$2:$M$97,'データ完成'!E$1,FALSE))</f>
      </c>
      <c r="F26" s="3">
        <f>IF(ISERROR(VLOOKUP($A26,'データ作成貼付２'!$A$2:$M$97,'データ完成'!F$1,FALSE))=TRUE,"",VLOOKUP($A26,'データ作成貼付２'!$A$2:$M$97,'データ完成'!F$1,FALSE))</f>
      </c>
      <c r="G26" s="3">
        <f>IF(ISERROR(VLOOKUP($A26,'データ作成貼付２'!$A$2:$M$97,'データ完成'!G$1,FALSE))=TRUE,"",VLOOKUP($A26,'データ作成貼付２'!$A$2:$M$97,'データ完成'!G$1,FALSE))</f>
      </c>
      <c r="H26" s="3">
        <f>IF(ISERROR(VLOOKUP($A26,'データ作成貼付２'!$A$2:$M$97,'データ完成'!H$1,FALSE))=TRUE,"",VLOOKUP($A26,'データ作成貼付２'!$A$2:$M$97,'データ完成'!H$1,FALSE))</f>
      </c>
      <c r="I26" s="3">
        <f>IF(ISERROR(VLOOKUP($A26*10+1,'データ作成貼付２'!$B$2:$M$97,'データ完成'!I$1,FALSE))=TRUE,"",VLOOKUP($A26*10+1,'データ作成貼付２'!$B$2:$M$97,'データ完成'!I$1,FALSE))</f>
      </c>
      <c r="J26" s="3">
        <f>IF(ISERROR(VLOOKUP($A26*10+2,'データ作成貼付２'!$B$2:$M$97,'データ完成'!J$1,FALSE))=TRUE,"",VLOOKUP($A26*10+2,'データ作成貼付２'!$B$2:$M$97,'データ完成'!J$1,FALSE))</f>
      </c>
      <c r="K26" s="3">
        <f>IF(ISERROR(VLOOKUP($A26*10+3,'データ作成貼付２'!$B$2:$M$97,'データ完成'!K$1,FALSE))=TRUE,"",VLOOKUP($A26*10+3,'データ作成貼付２'!$B$2:$M$97,'データ完成'!K$1,FALSE))</f>
      </c>
      <c r="L26" s="17">
        <f>IF(B26="","",IF(ISERROR(VLOOKUP($A26*10+4,'データ作成貼付２'!$B$2:$M$238,'データ完成'!L$1,FALSE))=TRUE,"","○"))</f>
      </c>
      <c r="M26" s="17">
        <f>IF(B26="","",IF(ISERROR(VLOOKUP($A26*10+5,'データ作成貼付２'!$B$2:$M$238,'データ完成'!M$1,FALSE))=TRUE,"","○"))</f>
      </c>
      <c r="N26" s="3">
        <f>IF(I26="","",VLOOKUP(LEFT(I26,5),'初期設定'!$E$19:$F$56,2,FALSE))</f>
      </c>
      <c r="O26" s="3">
        <f>IF(J26="","",VLOOKUP(LEFT(J26,5),'初期設定'!$E$19:$F$56,2,FALSE))</f>
      </c>
      <c r="P26" s="3">
        <f>IF(K26="","",VLOOKUP(LEFT(K26,5),'初期設定'!$E$19:$F$56,2,FALSE))</f>
      </c>
      <c r="Q26" s="3">
        <f>IF(G26="","",VLOOKUP(VALUE(RIGHT(G26,6)),'学校番号'!$A$2:$B$51,2))</f>
      </c>
    </row>
    <row r="27" spans="1:17" ht="13.5">
      <c r="A27" s="13">
        <v>25</v>
      </c>
      <c r="B27" s="11">
        <f>IF(ISERROR(VLOOKUP($A27,'データ作成貼付２'!$A$2:$M$97,'データ完成'!B$1,FALSE))=TRUE,"",VLOOKUP($A27,'データ作成貼付２'!$A$2:$M$97,'データ完成'!B$1,FALSE))</f>
      </c>
      <c r="C27" s="3">
        <f>IF(ISERROR(VLOOKUP($A27,'データ作成貼付２'!$A$2:$M$97,'データ完成'!C$1,FALSE))=TRUE,"",VLOOKUP($A27,'データ作成貼付２'!$A$2:$M$97,'データ完成'!C$1,FALSE))</f>
      </c>
      <c r="D27" s="3">
        <f>IF(ISERROR(VLOOKUP($A27,'データ作成貼付２'!$A$2:$M$97,'データ完成'!D$1,FALSE))=TRUE,"",VLOOKUP($A27,'データ作成貼付２'!$A$2:$M$97,'データ完成'!D$1,FALSE))</f>
      </c>
      <c r="E27" s="3">
        <f>IF(ISERROR(VLOOKUP($A27,'データ作成貼付２'!$A$2:$M$97,'データ完成'!E$1,FALSE))=TRUE,"",VLOOKUP($A27,'データ作成貼付２'!$A$2:$M$97,'データ完成'!E$1,FALSE))</f>
      </c>
      <c r="F27" s="3">
        <f>IF(ISERROR(VLOOKUP($A27,'データ作成貼付２'!$A$2:$M$97,'データ完成'!F$1,FALSE))=TRUE,"",VLOOKUP($A27,'データ作成貼付２'!$A$2:$M$97,'データ完成'!F$1,FALSE))</f>
      </c>
      <c r="G27" s="3">
        <f>IF(ISERROR(VLOOKUP($A27,'データ作成貼付２'!$A$2:$M$97,'データ完成'!G$1,FALSE))=TRUE,"",VLOOKUP($A27,'データ作成貼付２'!$A$2:$M$97,'データ完成'!G$1,FALSE))</f>
      </c>
      <c r="H27" s="3">
        <f>IF(ISERROR(VLOOKUP($A27,'データ作成貼付２'!$A$2:$M$97,'データ完成'!H$1,FALSE))=TRUE,"",VLOOKUP($A27,'データ作成貼付２'!$A$2:$M$97,'データ完成'!H$1,FALSE))</f>
      </c>
      <c r="I27" s="3">
        <f>IF(ISERROR(VLOOKUP($A27*10+1,'データ作成貼付２'!$B$2:$M$97,'データ完成'!I$1,FALSE))=TRUE,"",VLOOKUP($A27*10+1,'データ作成貼付２'!$B$2:$M$97,'データ完成'!I$1,FALSE))</f>
      </c>
      <c r="J27" s="3">
        <f>IF(ISERROR(VLOOKUP($A27*10+2,'データ作成貼付２'!$B$2:$M$97,'データ完成'!J$1,FALSE))=TRUE,"",VLOOKUP($A27*10+2,'データ作成貼付２'!$B$2:$M$97,'データ完成'!J$1,FALSE))</f>
      </c>
      <c r="K27" s="3">
        <f>IF(ISERROR(VLOOKUP($A27*10+3,'データ作成貼付２'!$B$2:$M$97,'データ完成'!K$1,FALSE))=TRUE,"",VLOOKUP($A27*10+3,'データ作成貼付２'!$B$2:$M$97,'データ完成'!K$1,FALSE))</f>
      </c>
      <c r="L27" s="17">
        <f>IF(B27="","",IF(ISERROR(VLOOKUP($A27*10+4,'データ作成貼付２'!$B$2:$M$238,'データ完成'!L$1,FALSE))=TRUE,"","○"))</f>
      </c>
      <c r="M27" s="17">
        <f>IF(B27="","",IF(ISERROR(VLOOKUP($A27*10+5,'データ作成貼付２'!$B$2:$M$238,'データ完成'!M$1,FALSE))=TRUE,"","○"))</f>
      </c>
      <c r="N27" s="3">
        <f>IF(I27="","",VLOOKUP(LEFT(I27,5),'初期設定'!$E$19:$F$56,2,FALSE))</f>
      </c>
      <c r="O27" s="3">
        <f>IF(J27="","",VLOOKUP(LEFT(J27,5),'初期設定'!$E$19:$F$56,2,FALSE))</f>
      </c>
      <c r="P27" s="3">
        <f>IF(K27="","",VLOOKUP(LEFT(K27,5),'初期設定'!$E$19:$F$56,2,FALSE))</f>
      </c>
      <c r="Q27" s="3">
        <f>IF(G27="","",VLOOKUP(VALUE(RIGHT(G27,6)),'学校番号'!$A$2:$B$51,2))</f>
      </c>
    </row>
    <row r="28" spans="1:17" ht="13.5">
      <c r="A28" s="13">
        <v>26</v>
      </c>
      <c r="B28" s="11">
        <f>IF(ISERROR(VLOOKUP($A28,'データ作成貼付２'!$A$2:$M$97,'データ完成'!B$1,FALSE))=TRUE,"",VLOOKUP($A28,'データ作成貼付２'!$A$2:$M$97,'データ完成'!B$1,FALSE))</f>
      </c>
      <c r="C28" s="3">
        <f>IF(ISERROR(VLOOKUP($A28,'データ作成貼付２'!$A$2:$M$97,'データ完成'!C$1,FALSE))=TRUE,"",VLOOKUP($A28,'データ作成貼付２'!$A$2:$M$97,'データ完成'!C$1,FALSE))</f>
      </c>
      <c r="D28" s="3">
        <f>IF(ISERROR(VLOOKUP($A28,'データ作成貼付２'!$A$2:$M$97,'データ完成'!D$1,FALSE))=TRUE,"",VLOOKUP($A28,'データ作成貼付２'!$A$2:$M$97,'データ完成'!D$1,FALSE))</f>
      </c>
      <c r="E28" s="3">
        <f>IF(ISERROR(VLOOKUP($A28,'データ作成貼付２'!$A$2:$M$97,'データ完成'!E$1,FALSE))=TRUE,"",VLOOKUP($A28,'データ作成貼付２'!$A$2:$M$97,'データ完成'!E$1,FALSE))</f>
      </c>
      <c r="F28" s="3">
        <f>IF(ISERROR(VLOOKUP($A28,'データ作成貼付２'!$A$2:$M$97,'データ完成'!F$1,FALSE))=TRUE,"",VLOOKUP($A28,'データ作成貼付２'!$A$2:$M$97,'データ完成'!F$1,FALSE))</f>
      </c>
      <c r="G28" s="3">
        <f>IF(ISERROR(VLOOKUP($A28,'データ作成貼付２'!$A$2:$M$97,'データ完成'!G$1,FALSE))=TRUE,"",VLOOKUP($A28,'データ作成貼付２'!$A$2:$M$97,'データ完成'!G$1,FALSE))</f>
      </c>
      <c r="H28" s="3">
        <f>IF(ISERROR(VLOOKUP($A28,'データ作成貼付２'!$A$2:$M$97,'データ完成'!H$1,FALSE))=TRUE,"",VLOOKUP($A28,'データ作成貼付２'!$A$2:$M$97,'データ完成'!H$1,FALSE))</f>
      </c>
      <c r="I28" s="3">
        <f>IF(ISERROR(VLOOKUP($A28*10+1,'データ作成貼付２'!$B$2:$M$97,'データ完成'!I$1,FALSE))=TRUE,"",VLOOKUP($A28*10+1,'データ作成貼付２'!$B$2:$M$97,'データ完成'!I$1,FALSE))</f>
      </c>
      <c r="J28" s="3">
        <f>IF(ISERROR(VLOOKUP($A28*10+2,'データ作成貼付２'!$B$2:$M$97,'データ完成'!J$1,FALSE))=TRUE,"",VLOOKUP($A28*10+2,'データ作成貼付２'!$B$2:$M$97,'データ完成'!J$1,FALSE))</f>
      </c>
      <c r="K28" s="3">
        <f>IF(ISERROR(VLOOKUP($A28*10+3,'データ作成貼付２'!$B$2:$M$97,'データ完成'!K$1,FALSE))=TRUE,"",VLOOKUP($A28*10+3,'データ作成貼付２'!$B$2:$M$97,'データ完成'!K$1,FALSE))</f>
      </c>
      <c r="L28" s="17">
        <f>IF(B28="","",IF(ISERROR(VLOOKUP($A28*10+4,'データ作成貼付２'!$B$2:$M$238,'データ完成'!L$1,FALSE))=TRUE,"","○"))</f>
      </c>
      <c r="M28" s="17">
        <f>IF(B28="","",IF(ISERROR(VLOOKUP($A28*10+5,'データ作成貼付２'!$B$2:$M$238,'データ完成'!M$1,FALSE))=TRUE,"","○"))</f>
      </c>
      <c r="N28" s="3">
        <f>IF(I28="","",VLOOKUP(LEFT(I28,5),'初期設定'!$E$19:$F$56,2,FALSE))</f>
      </c>
      <c r="O28" s="3">
        <f>IF(J28="","",VLOOKUP(LEFT(J28,5),'初期設定'!$E$19:$F$56,2,FALSE))</f>
      </c>
      <c r="P28" s="3">
        <f>IF(K28="","",VLOOKUP(LEFT(K28,5),'初期設定'!$E$19:$F$56,2,FALSE))</f>
      </c>
      <c r="Q28" s="3">
        <f>IF(G28="","",VLOOKUP(VALUE(RIGHT(G28,6)),'学校番号'!$A$2:$B$51,2))</f>
      </c>
    </row>
    <row r="29" spans="1:17" ht="13.5">
      <c r="A29" s="13">
        <v>27</v>
      </c>
      <c r="B29" s="11">
        <f>IF(ISERROR(VLOOKUP($A29,'データ作成貼付２'!$A$2:$M$97,'データ完成'!B$1,FALSE))=TRUE,"",VLOOKUP($A29,'データ作成貼付２'!$A$2:$M$97,'データ完成'!B$1,FALSE))</f>
      </c>
      <c r="C29" s="3">
        <f>IF(ISERROR(VLOOKUP($A29,'データ作成貼付２'!$A$2:$M$97,'データ完成'!C$1,FALSE))=TRUE,"",VLOOKUP($A29,'データ作成貼付２'!$A$2:$M$97,'データ完成'!C$1,FALSE))</f>
      </c>
      <c r="D29" s="3">
        <f>IF(ISERROR(VLOOKUP($A29,'データ作成貼付２'!$A$2:$M$97,'データ完成'!D$1,FALSE))=TRUE,"",VLOOKUP($A29,'データ作成貼付２'!$A$2:$M$97,'データ完成'!D$1,FALSE))</f>
      </c>
      <c r="E29" s="3">
        <f>IF(ISERROR(VLOOKUP($A29,'データ作成貼付２'!$A$2:$M$97,'データ完成'!E$1,FALSE))=TRUE,"",VLOOKUP($A29,'データ作成貼付２'!$A$2:$M$97,'データ完成'!E$1,FALSE))</f>
      </c>
      <c r="F29" s="3">
        <f>IF(ISERROR(VLOOKUP($A29,'データ作成貼付２'!$A$2:$M$97,'データ完成'!F$1,FALSE))=TRUE,"",VLOOKUP($A29,'データ作成貼付２'!$A$2:$M$97,'データ完成'!F$1,FALSE))</f>
      </c>
      <c r="G29" s="3">
        <f>IF(ISERROR(VLOOKUP($A29,'データ作成貼付２'!$A$2:$M$97,'データ完成'!G$1,FALSE))=TRUE,"",VLOOKUP($A29,'データ作成貼付２'!$A$2:$M$97,'データ完成'!G$1,FALSE))</f>
      </c>
      <c r="H29" s="3">
        <f>IF(ISERROR(VLOOKUP($A29,'データ作成貼付２'!$A$2:$M$97,'データ完成'!H$1,FALSE))=TRUE,"",VLOOKUP($A29,'データ作成貼付２'!$A$2:$M$97,'データ完成'!H$1,FALSE))</f>
      </c>
      <c r="I29" s="3">
        <f>IF(ISERROR(VLOOKUP($A29*10+1,'データ作成貼付２'!$B$2:$M$97,'データ完成'!I$1,FALSE))=TRUE,"",VLOOKUP($A29*10+1,'データ作成貼付２'!$B$2:$M$97,'データ完成'!I$1,FALSE))</f>
      </c>
      <c r="J29" s="3">
        <f>IF(ISERROR(VLOOKUP($A29*10+2,'データ作成貼付２'!$B$2:$M$97,'データ完成'!J$1,FALSE))=TRUE,"",VLOOKUP($A29*10+2,'データ作成貼付２'!$B$2:$M$97,'データ完成'!J$1,FALSE))</f>
      </c>
      <c r="K29" s="3">
        <f>IF(ISERROR(VLOOKUP($A29*10+3,'データ作成貼付２'!$B$2:$M$97,'データ完成'!K$1,FALSE))=TRUE,"",VLOOKUP($A29*10+3,'データ作成貼付２'!$B$2:$M$97,'データ完成'!K$1,FALSE))</f>
      </c>
      <c r="L29" s="17">
        <f>IF(B29="","",IF(ISERROR(VLOOKUP($A29*10+4,'データ作成貼付２'!$B$2:$M$238,'データ完成'!L$1,FALSE))=TRUE,"","○"))</f>
      </c>
      <c r="M29" s="17">
        <f>IF(B29="","",IF(ISERROR(VLOOKUP($A29*10+5,'データ作成貼付２'!$B$2:$M$238,'データ完成'!M$1,FALSE))=TRUE,"","○"))</f>
      </c>
      <c r="N29" s="3">
        <f>IF(I29="","",VLOOKUP(LEFT(I29,5),'初期設定'!$E$19:$F$56,2,FALSE))</f>
      </c>
      <c r="O29" s="3">
        <f>IF(J29="","",VLOOKUP(LEFT(J29,5),'初期設定'!$E$19:$F$56,2,FALSE))</f>
      </c>
      <c r="P29" s="3">
        <f>IF(K29="","",VLOOKUP(LEFT(K29,5),'初期設定'!$E$19:$F$56,2,FALSE))</f>
      </c>
      <c r="Q29" s="3">
        <f>IF(G29="","",VLOOKUP(VALUE(RIGHT(G29,6)),'学校番号'!$A$2:$B$51,2))</f>
      </c>
    </row>
    <row r="30" spans="1:17" ht="13.5">
      <c r="A30" s="13">
        <v>28</v>
      </c>
      <c r="B30" s="11">
        <f>IF(ISERROR(VLOOKUP($A30,'データ作成貼付２'!$A$2:$M$97,'データ完成'!B$1,FALSE))=TRUE,"",VLOOKUP($A30,'データ作成貼付２'!$A$2:$M$97,'データ完成'!B$1,FALSE))</f>
      </c>
      <c r="C30" s="3">
        <f>IF(ISERROR(VLOOKUP($A30,'データ作成貼付２'!$A$2:$M$97,'データ完成'!C$1,FALSE))=TRUE,"",VLOOKUP($A30,'データ作成貼付２'!$A$2:$M$97,'データ完成'!C$1,FALSE))</f>
      </c>
      <c r="D30" s="3">
        <f>IF(ISERROR(VLOOKUP($A30,'データ作成貼付２'!$A$2:$M$97,'データ完成'!D$1,FALSE))=TRUE,"",VLOOKUP($A30,'データ作成貼付２'!$A$2:$M$97,'データ完成'!D$1,FALSE))</f>
      </c>
      <c r="E30" s="3">
        <f>IF(ISERROR(VLOOKUP($A30,'データ作成貼付２'!$A$2:$M$97,'データ完成'!E$1,FALSE))=TRUE,"",VLOOKUP($A30,'データ作成貼付２'!$A$2:$M$97,'データ完成'!E$1,FALSE))</f>
      </c>
      <c r="F30" s="3">
        <f>IF(ISERROR(VLOOKUP($A30,'データ作成貼付２'!$A$2:$M$97,'データ完成'!F$1,FALSE))=TRUE,"",VLOOKUP($A30,'データ作成貼付２'!$A$2:$M$97,'データ完成'!F$1,FALSE))</f>
      </c>
      <c r="G30" s="3">
        <f>IF(ISERROR(VLOOKUP($A30,'データ作成貼付２'!$A$2:$M$97,'データ完成'!G$1,FALSE))=TRUE,"",VLOOKUP($A30,'データ作成貼付２'!$A$2:$M$97,'データ完成'!G$1,FALSE))</f>
      </c>
      <c r="H30" s="3">
        <f>IF(ISERROR(VLOOKUP($A30,'データ作成貼付２'!$A$2:$M$97,'データ完成'!H$1,FALSE))=TRUE,"",VLOOKUP($A30,'データ作成貼付２'!$A$2:$M$97,'データ完成'!H$1,FALSE))</f>
      </c>
      <c r="I30" s="3">
        <f>IF(ISERROR(VLOOKUP($A30*10+1,'データ作成貼付２'!$B$2:$M$97,'データ完成'!I$1,FALSE))=TRUE,"",VLOOKUP($A30*10+1,'データ作成貼付２'!$B$2:$M$97,'データ完成'!I$1,FALSE))</f>
      </c>
      <c r="J30" s="3">
        <f>IF(ISERROR(VLOOKUP($A30*10+2,'データ作成貼付２'!$B$2:$M$97,'データ完成'!J$1,FALSE))=TRUE,"",VLOOKUP($A30*10+2,'データ作成貼付２'!$B$2:$M$97,'データ完成'!J$1,FALSE))</f>
      </c>
      <c r="K30" s="3">
        <f>IF(ISERROR(VLOOKUP($A30*10+3,'データ作成貼付２'!$B$2:$M$97,'データ完成'!K$1,FALSE))=TRUE,"",VLOOKUP($A30*10+3,'データ作成貼付２'!$B$2:$M$97,'データ完成'!K$1,FALSE))</f>
      </c>
      <c r="L30" s="17">
        <f>IF(B30="","",IF(ISERROR(VLOOKUP($A30*10+4,'データ作成貼付２'!$B$2:$M$238,'データ完成'!L$1,FALSE))=TRUE,"","○"))</f>
      </c>
      <c r="M30" s="17">
        <f>IF(B30="","",IF(ISERROR(VLOOKUP($A30*10+5,'データ作成貼付２'!$B$2:$M$238,'データ完成'!M$1,FALSE))=TRUE,"","○"))</f>
      </c>
      <c r="N30" s="3">
        <f>IF(I30="","",VLOOKUP(LEFT(I30,5),'初期設定'!$E$19:$F$56,2,FALSE))</f>
      </c>
      <c r="O30" s="3">
        <f>IF(J30="","",VLOOKUP(LEFT(J30,5),'初期設定'!$E$19:$F$56,2,FALSE))</f>
      </c>
      <c r="P30" s="3">
        <f>IF(K30="","",VLOOKUP(LEFT(K30,5),'初期設定'!$E$19:$F$56,2,FALSE))</f>
      </c>
      <c r="Q30" s="3">
        <f>IF(G30="","",VLOOKUP(VALUE(RIGHT(G30,6)),'学校番号'!$A$2:$B$51,2))</f>
      </c>
    </row>
    <row r="31" spans="1:17" ht="13.5">
      <c r="A31" s="13">
        <v>29</v>
      </c>
      <c r="B31" s="11">
        <f>IF(ISERROR(VLOOKUP($A31,'データ作成貼付２'!$A$2:$M$97,'データ完成'!B$1,FALSE))=TRUE,"",VLOOKUP($A31,'データ作成貼付２'!$A$2:$M$97,'データ完成'!B$1,FALSE))</f>
      </c>
      <c r="C31" s="3">
        <f>IF(ISERROR(VLOOKUP($A31,'データ作成貼付２'!$A$2:$M$97,'データ完成'!C$1,FALSE))=TRUE,"",VLOOKUP($A31,'データ作成貼付２'!$A$2:$M$97,'データ完成'!C$1,FALSE))</f>
      </c>
      <c r="D31" s="3">
        <f>IF(ISERROR(VLOOKUP($A31,'データ作成貼付２'!$A$2:$M$97,'データ完成'!D$1,FALSE))=TRUE,"",VLOOKUP($A31,'データ作成貼付２'!$A$2:$M$97,'データ完成'!D$1,FALSE))</f>
      </c>
      <c r="E31" s="3">
        <f>IF(ISERROR(VLOOKUP($A31,'データ作成貼付２'!$A$2:$M$97,'データ完成'!E$1,FALSE))=TRUE,"",VLOOKUP($A31,'データ作成貼付２'!$A$2:$M$97,'データ完成'!E$1,FALSE))</f>
      </c>
      <c r="F31" s="3">
        <f>IF(ISERROR(VLOOKUP($A31,'データ作成貼付２'!$A$2:$M$97,'データ完成'!F$1,FALSE))=TRUE,"",VLOOKUP($A31,'データ作成貼付２'!$A$2:$M$97,'データ完成'!F$1,FALSE))</f>
      </c>
      <c r="G31" s="3">
        <f>IF(ISERROR(VLOOKUP($A31,'データ作成貼付２'!$A$2:$M$97,'データ完成'!G$1,FALSE))=TRUE,"",VLOOKUP($A31,'データ作成貼付２'!$A$2:$M$97,'データ完成'!G$1,FALSE))</f>
      </c>
      <c r="H31" s="3">
        <f>IF(ISERROR(VLOOKUP($A31,'データ作成貼付２'!$A$2:$M$97,'データ完成'!H$1,FALSE))=TRUE,"",VLOOKUP($A31,'データ作成貼付２'!$A$2:$M$97,'データ完成'!H$1,FALSE))</f>
      </c>
      <c r="I31" s="3">
        <f>IF(ISERROR(VLOOKUP($A31*10+1,'データ作成貼付２'!$B$2:$M$97,'データ完成'!I$1,FALSE))=TRUE,"",VLOOKUP($A31*10+1,'データ作成貼付２'!$B$2:$M$97,'データ完成'!I$1,FALSE))</f>
      </c>
      <c r="J31" s="3">
        <f>IF(ISERROR(VLOOKUP($A31*10+2,'データ作成貼付２'!$B$2:$M$97,'データ完成'!J$1,FALSE))=TRUE,"",VLOOKUP($A31*10+2,'データ作成貼付２'!$B$2:$M$97,'データ完成'!J$1,FALSE))</f>
      </c>
      <c r="K31" s="3">
        <f>IF(ISERROR(VLOOKUP($A31*10+3,'データ作成貼付２'!$B$2:$M$97,'データ完成'!K$1,FALSE))=TRUE,"",VLOOKUP($A31*10+3,'データ作成貼付２'!$B$2:$M$97,'データ完成'!K$1,FALSE))</f>
      </c>
      <c r="L31" s="17">
        <f>IF(B31="","",IF(ISERROR(VLOOKUP($A31*10+4,'データ作成貼付２'!$B$2:$M$238,'データ完成'!L$1,FALSE))=TRUE,"","○"))</f>
      </c>
      <c r="M31" s="17">
        <f>IF(B31="","",IF(ISERROR(VLOOKUP($A31*10+5,'データ作成貼付２'!$B$2:$M$238,'データ完成'!M$1,FALSE))=TRUE,"","○"))</f>
      </c>
      <c r="N31" s="3">
        <f>IF(I31="","",VLOOKUP(LEFT(I31,5),'初期設定'!$E$19:$F$56,2,FALSE))</f>
      </c>
      <c r="O31" s="3">
        <f>IF(J31="","",VLOOKUP(LEFT(J31,5),'初期設定'!$E$19:$F$56,2,FALSE))</f>
      </c>
      <c r="P31" s="3">
        <f>IF(K31="","",VLOOKUP(LEFT(K31,5),'初期設定'!$E$19:$F$56,2,FALSE))</f>
      </c>
      <c r="Q31" s="3">
        <f>IF(G31="","",VLOOKUP(VALUE(RIGHT(G31,6)),'学校番号'!$A$2:$B$51,2))</f>
      </c>
    </row>
    <row r="32" spans="1:17" ht="13.5">
      <c r="A32" s="13">
        <v>30</v>
      </c>
      <c r="B32" s="11">
        <f>IF(ISERROR(VLOOKUP($A32,'データ作成貼付２'!$A$2:$M$97,'データ完成'!B$1,FALSE))=TRUE,"",VLOOKUP($A32,'データ作成貼付２'!$A$2:$M$97,'データ完成'!B$1,FALSE))</f>
      </c>
      <c r="C32" s="3">
        <f>IF(ISERROR(VLOOKUP($A32,'データ作成貼付２'!$A$2:$M$97,'データ完成'!C$1,FALSE))=TRUE,"",VLOOKUP($A32,'データ作成貼付２'!$A$2:$M$97,'データ完成'!C$1,FALSE))</f>
      </c>
      <c r="D32" s="3">
        <f>IF(ISERROR(VLOOKUP($A32,'データ作成貼付２'!$A$2:$M$97,'データ完成'!D$1,FALSE))=TRUE,"",VLOOKUP($A32,'データ作成貼付２'!$A$2:$M$97,'データ完成'!D$1,FALSE))</f>
      </c>
      <c r="E32" s="3">
        <f>IF(ISERROR(VLOOKUP($A32,'データ作成貼付２'!$A$2:$M$97,'データ完成'!E$1,FALSE))=TRUE,"",VLOOKUP($A32,'データ作成貼付２'!$A$2:$M$97,'データ完成'!E$1,FALSE))</f>
      </c>
      <c r="F32" s="3">
        <f>IF(ISERROR(VLOOKUP($A32,'データ作成貼付２'!$A$2:$M$97,'データ完成'!F$1,FALSE))=TRUE,"",VLOOKUP($A32,'データ作成貼付２'!$A$2:$M$97,'データ完成'!F$1,FALSE))</f>
      </c>
      <c r="G32" s="3">
        <f>IF(ISERROR(VLOOKUP($A32,'データ作成貼付２'!$A$2:$M$97,'データ完成'!G$1,FALSE))=TRUE,"",VLOOKUP($A32,'データ作成貼付２'!$A$2:$M$97,'データ完成'!G$1,FALSE))</f>
      </c>
      <c r="H32" s="3">
        <f>IF(ISERROR(VLOOKUP($A32,'データ作成貼付２'!$A$2:$M$97,'データ完成'!H$1,FALSE))=TRUE,"",VLOOKUP($A32,'データ作成貼付２'!$A$2:$M$97,'データ完成'!H$1,FALSE))</f>
      </c>
      <c r="I32" s="3">
        <f>IF(ISERROR(VLOOKUP($A32*10+1,'データ作成貼付２'!$B$2:$M$97,'データ完成'!I$1,FALSE))=TRUE,"",VLOOKUP($A32*10+1,'データ作成貼付２'!$B$2:$M$97,'データ完成'!I$1,FALSE))</f>
      </c>
      <c r="J32" s="3">
        <f>IF(ISERROR(VLOOKUP($A32*10+2,'データ作成貼付２'!$B$2:$M$97,'データ完成'!J$1,FALSE))=TRUE,"",VLOOKUP($A32*10+2,'データ作成貼付２'!$B$2:$M$97,'データ完成'!J$1,FALSE))</f>
      </c>
      <c r="K32" s="3">
        <f>IF(ISERROR(VLOOKUP($A32*10+3,'データ作成貼付２'!$B$2:$M$97,'データ完成'!K$1,FALSE))=TRUE,"",VLOOKUP($A32*10+3,'データ作成貼付２'!$B$2:$M$97,'データ完成'!K$1,FALSE))</f>
      </c>
      <c r="L32" s="17">
        <f>IF(B32="","",IF(ISERROR(VLOOKUP($A32*10+4,'データ作成貼付２'!$B$2:$M$238,'データ完成'!L$1,FALSE))=TRUE,"","○"))</f>
      </c>
      <c r="M32" s="17">
        <f>IF(B32="","",IF(ISERROR(VLOOKUP($A32*10+5,'データ作成貼付２'!$B$2:$M$238,'データ完成'!M$1,FALSE))=TRUE,"","○"))</f>
      </c>
      <c r="N32" s="3">
        <f>IF(I32="","",VLOOKUP(LEFT(I32,5),'初期設定'!$E$19:$F$56,2,FALSE))</f>
      </c>
      <c r="O32" s="3">
        <f>IF(J32="","",VLOOKUP(LEFT(J32,5),'初期設定'!$E$19:$F$56,2,FALSE))</f>
      </c>
      <c r="P32" s="3">
        <f>IF(K32="","",VLOOKUP(LEFT(K32,5),'初期設定'!$E$19:$F$56,2,FALSE))</f>
      </c>
      <c r="Q32" s="3">
        <f>IF(G32="","",VLOOKUP(VALUE(RIGHT(G32,6)),'学校番号'!$A$2:$B$51,2))</f>
      </c>
    </row>
    <row r="33" spans="1:17" ht="13.5">
      <c r="A33" s="13">
        <v>31</v>
      </c>
      <c r="B33" s="11">
        <f>IF(ISERROR(VLOOKUP($A33,'データ作成貼付２'!$A$2:$M$97,'データ完成'!B$1,FALSE))=TRUE,"",VLOOKUP($A33,'データ作成貼付２'!$A$2:$M$97,'データ完成'!B$1,FALSE))</f>
      </c>
      <c r="C33" s="3">
        <f>IF(ISERROR(VLOOKUP($A33,'データ作成貼付２'!$A$2:$M$97,'データ完成'!C$1,FALSE))=TRUE,"",VLOOKUP($A33,'データ作成貼付２'!$A$2:$M$97,'データ完成'!C$1,FALSE))</f>
      </c>
      <c r="D33" s="3">
        <f>IF(ISERROR(VLOOKUP($A33,'データ作成貼付２'!$A$2:$M$97,'データ完成'!D$1,FALSE))=TRUE,"",VLOOKUP($A33,'データ作成貼付２'!$A$2:$M$97,'データ完成'!D$1,FALSE))</f>
      </c>
      <c r="E33" s="3">
        <f>IF(ISERROR(VLOOKUP($A33,'データ作成貼付２'!$A$2:$M$97,'データ完成'!E$1,FALSE))=TRUE,"",VLOOKUP($A33,'データ作成貼付２'!$A$2:$M$97,'データ完成'!E$1,FALSE))</f>
      </c>
      <c r="F33" s="3">
        <f>IF(ISERROR(VLOOKUP($A33,'データ作成貼付２'!$A$2:$M$97,'データ完成'!F$1,FALSE))=TRUE,"",VLOOKUP($A33,'データ作成貼付２'!$A$2:$M$97,'データ完成'!F$1,FALSE))</f>
      </c>
      <c r="G33" s="3">
        <f>IF(ISERROR(VLOOKUP($A33,'データ作成貼付２'!$A$2:$M$97,'データ完成'!G$1,FALSE))=TRUE,"",VLOOKUP($A33,'データ作成貼付２'!$A$2:$M$97,'データ完成'!G$1,FALSE))</f>
      </c>
      <c r="H33" s="3">
        <f>IF(ISERROR(VLOOKUP($A33,'データ作成貼付２'!$A$2:$M$97,'データ完成'!H$1,FALSE))=TRUE,"",VLOOKUP($A33,'データ作成貼付２'!$A$2:$M$97,'データ完成'!H$1,FALSE))</f>
      </c>
      <c r="I33" s="3">
        <f>IF(ISERROR(VLOOKUP($A33*10+1,'データ作成貼付２'!$B$2:$M$97,'データ完成'!I$1,FALSE))=TRUE,"",VLOOKUP($A33*10+1,'データ作成貼付２'!$B$2:$M$97,'データ完成'!I$1,FALSE))</f>
      </c>
      <c r="J33" s="3">
        <f>IF(ISERROR(VLOOKUP($A33*10+2,'データ作成貼付２'!$B$2:$M$97,'データ完成'!J$1,FALSE))=TRUE,"",VLOOKUP($A33*10+2,'データ作成貼付２'!$B$2:$M$97,'データ完成'!J$1,FALSE))</f>
      </c>
      <c r="K33" s="3">
        <f>IF(ISERROR(VLOOKUP($A33*10+3,'データ作成貼付２'!$B$2:$M$97,'データ完成'!K$1,FALSE))=TRUE,"",VLOOKUP($A33*10+3,'データ作成貼付２'!$B$2:$M$97,'データ完成'!K$1,FALSE))</f>
      </c>
      <c r="L33" s="17">
        <f>IF(B33="","",IF(ISERROR(VLOOKUP($A33*10+4,'データ作成貼付２'!$B$2:$M$238,'データ完成'!L$1,FALSE))=TRUE,"","○"))</f>
      </c>
      <c r="M33" s="17">
        <f>IF(B33="","",IF(ISERROR(VLOOKUP($A33*10+5,'データ作成貼付２'!$B$2:$M$238,'データ完成'!M$1,FALSE))=TRUE,"","○"))</f>
      </c>
      <c r="N33" s="3">
        <f>IF(I33="","",VLOOKUP(LEFT(I33,5),'初期設定'!$E$19:$F$56,2,FALSE))</f>
      </c>
      <c r="O33" s="3">
        <f>IF(J33="","",VLOOKUP(LEFT(J33,5),'初期設定'!$E$19:$F$56,2,FALSE))</f>
      </c>
      <c r="P33" s="3">
        <f>IF(K33="","",VLOOKUP(LEFT(K33,5),'初期設定'!$E$19:$F$56,2,FALSE))</f>
      </c>
      <c r="Q33" s="3">
        <f>IF(G33="","",VLOOKUP(VALUE(RIGHT(G33,6)),'学校番号'!$A$2:$B$51,2))</f>
      </c>
    </row>
    <row r="34" spans="1:17" ht="13.5">
      <c r="A34" s="13">
        <v>32</v>
      </c>
      <c r="B34" s="11">
        <f>IF(ISERROR(VLOOKUP($A34,'データ作成貼付２'!$A$2:$M$97,'データ完成'!B$1,FALSE))=TRUE,"",VLOOKUP($A34,'データ作成貼付２'!$A$2:$M$97,'データ完成'!B$1,FALSE))</f>
      </c>
      <c r="C34" s="3">
        <f>IF(ISERROR(VLOOKUP($A34,'データ作成貼付２'!$A$2:$M$97,'データ完成'!C$1,FALSE))=TRUE,"",VLOOKUP($A34,'データ作成貼付２'!$A$2:$M$97,'データ完成'!C$1,FALSE))</f>
      </c>
      <c r="D34" s="3">
        <f>IF(ISERROR(VLOOKUP($A34,'データ作成貼付２'!$A$2:$M$97,'データ完成'!D$1,FALSE))=TRUE,"",VLOOKUP($A34,'データ作成貼付２'!$A$2:$M$97,'データ完成'!D$1,FALSE))</f>
      </c>
      <c r="E34" s="3">
        <f>IF(ISERROR(VLOOKUP($A34,'データ作成貼付２'!$A$2:$M$97,'データ完成'!E$1,FALSE))=TRUE,"",VLOOKUP($A34,'データ作成貼付２'!$A$2:$M$97,'データ完成'!E$1,FALSE))</f>
      </c>
      <c r="F34" s="3">
        <f>IF(ISERROR(VLOOKUP($A34,'データ作成貼付２'!$A$2:$M$97,'データ完成'!F$1,FALSE))=TRUE,"",VLOOKUP($A34,'データ作成貼付２'!$A$2:$M$97,'データ完成'!F$1,FALSE))</f>
      </c>
      <c r="G34" s="3">
        <f>IF(ISERROR(VLOOKUP($A34,'データ作成貼付２'!$A$2:$M$97,'データ完成'!G$1,FALSE))=TRUE,"",VLOOKUP($A34,'データ作成貼付２'!$A$2:$M$97,'データ完成'!G$1,FALSE))</f>
      </c>
      <c r="H34" s="3">
        <f>IF(ISERROR(VLOOKUP($A34,'データ作成貼付２'!$A$2:$M$97,'データ完成'!H$1,FALSE))=TRUE,"",VLOOKUP($A34,'データ作成貼付２'!$A$2:$M$97,'データ完成'!H$1,FALSE))</f>
      </c>
      <c r="I34" s="3">
        <f>IF(ISERROR(VLOOKUP($A34*10+1,'データ作成貼付２'!$B$2:$M$97,'データ完成'!I$1,FALSE))=TRUE,"",VLOOKUP($A34*10+1,'データ作成貼付２'!$B$2:$M$97,'データ完成'!I$1,FALSE))</f>
      </c>
      <c r="J34" s="3">
        <f>IF(ISERROR(VLOOKUP($A34*10+2,'データ作成貼付２'!$B$2:$M$97,'データ完成'!J$1,FALSE))=TRUE,"",VLOOKUP($A34*10+2,'データ作成貼付２'!$B$2:$M$97,'データ完成'!J$1,FALSE))</f>
      </c>
      <c r="K34" s="3">
        <f>IF(ISERROR(VLOOKUP($A34*10+3,'データ作成貼付２'!$B$2:$M$97,'データ完成'!K$1,FALSE))=TRUE,"",VLOOKUP($A34*10+3,'データ作成貼付２'!$B$2:$M$97,'データ完成'!K$1,FALSE))</f>
      </c>
      <c r="L34" s="17">
        <f>IF(B34="","",IF(ISERROR(VLOOKUP($A34*10+4,'データ作成貼付２'!$B$2:$M$238,'データ完成'!L$1,FALSE))=TRUE,"","○"))</f>
      </c>
      <c r="M34" s="17">
        <f>IF(B34="","",IF(ISERROR(VLOOKUP($A34*10+5,'データ作成貼付２'!$B$2:$M$238,'データ完成'!M$1,FALSE))=TRUE,"","○"))</f>
      </c>
      <c r="N34" s="3">
        <f>IF(I34="","",VLOOKUP(LEFT(I34,5),'初期設定'!$E$19:$F$56,2,FALSE))</f>
      </c>
      <c r="O34" s="3">
        <f>IF(J34="","",VLOOKUP(LEFT(J34,5),'初期設定'!$E$19:$F$56,2,FALSE))</f>
      </c>
      <c r="P34" s="3">
        <f>IF(K34="","",VLOOKUP(LEFT(K34,5),'初期設定'!$E$19:$F$56,2,FALSE))</f>
      </c>
      <c r="Q34" s="3">
        <f>IF(G34="","",VLOOKUP(VALUE(RIGHT(G34,6)),'学校番号'!$A$2:$B$51,2))</f>
      </c>
    </row>
    <row r="35" spans="1:17" ht="13.5">
      <c r="A35" s="13">
        <v>33</v>
      </c>
      <c r="B35" s="11">
        <f>IF(ISERROR(VLOOKUP($A35,'データ作成貼付２'!$A$2:$M$97,'データ完成'!B$1,FALSE))=TRUE,"",VLOOKUP($A35,'データ作成貼付２'!$A$2:$M$97,'データ完成'!B$1,FALSE))</f>
      </c>
      <c r="C35" s="3">
        <f>IF(ISERROR(VLOOKUP($A35,'データ作成貼付２'!$A$2:$M$97,'データ完成'!C$1,FALSE))=TRUE,"",VLOOKUP($A35,'データ作成貼付２'!$A$2:$M$97,'データ完成'!C$1,FALSE))</f>
      </c>
      <c r="D35" s="3">
        <f>IF(ISERROR(VLOOKUP($A35,'データ作成貼付２'!$A$2:$M$97,'データ完成'!D$1,FALSE))=TRUE,"",VLOOKUP($A35,'データ作成貼付２'!$A$2:$M$97,'データ完成'!D$1,FALSE))</f>
      </c>
      <c r="E35" s="3">
        <f>IF(ISERROR(VLOOKUP($A35,'データ作成貼付２'!$A$2:$M$97,'データ完成'!E$1,FALSE))=TRUE,"",VLOOKUP($A35,'データ作成貼付２'!$A$2:$M$97,'データ完成'!E$1,FALSE))</f>
      </c>
      <c r="F35" s="3">
        <f>IF(ISERROR(VLOOKUP($A35,'データ作成貼付２'!$A$2:$M$97,'データ完成'!F$1,FALSE))=TRUE,"",VLOOKUP($A35,'データ作成貼付２'!$A$2:$M$97,'データ完成'!F$1,FALSE))</f>
      </c>
      <c r="G35" s="3">
        <f>IF(ISERROR(VLOOKUP($A35,'データ作成貼付２'!$A$2:$M$97,'データ完成'!G$1,FALSE))=TRUE,"",VLOOKUP($A35,'データ作成貼付２'!$A$2:$M$97,'データ完成'!G$1,FALSE))</f>
      </c>
      <c r="H35" s="3">
        <f>IF(ISERROR(VLOOKUP($A35,'データ作成貼付２'!$A$2:$M$97,'データ完成'!H$1,FALSE))=TRUE,"",VLOOKUP($A35,'データ作成貼付２'!$A$2:$M$97,'データ完成'!H$1,FALSE))</f>
      </c>
      <c r="I35" s="3">
        <f>IF(ISERROR(VLOOKUP($A35*10+1,'データ作成貼付２'!$B$2:$M$97,'データ完成'!I$1,FALSE))=TRUE,"",VLOOKUP($A35*10+1,'データ作成貼付２'!$B$2:$M$97,'データ完成'!I$1,FALSE))</f>
      </c>
      <c r="J35" s="3">
        <f>IF(ISERROR(VLOOKUP($A35*10+2,'データ作成貼付２'!$B$2:$M$97,'データ完成'!J$1,FALSE))=TRUE,"",VLOOKUP($A35*10+2,'データ作成貼付２'!$B$2:$M$97,'データ完成'!J$1,FALSE))</f>
      </c>
      <c r="K35" s="3">
        <f>IF(ISERROR(VLOOKUP($A35*10+3,'データ作成貼付２'!$B$2:$M$97,'データ完成'!K$1,FALSE))=TRUE,"",VLOOKUP($A35*10+3,'データ作成貼付２'!$B$2:$M$97,'データ完成'!K$1,FALSE))</f>
      </c>
      <c r="L35" s="17">
        <f>IF(B35="","",IF(ISERROR(VLOOKUP($A35*10+4,'データ作成貼付２'!$B$2:$M$238,'データ完成'!L$1,FALSE))=TRUE,"","○"))</f>
      </c>
      <c r="M35" s="17">
        <f>IF(B35="","",IF(ISERROR(VLOOKUP($A35*10+5,'データ作成貼付２'!$B$2:$M$238,'データ完成'!M$1,FALSE))=TRUE,"","○"))</f>
      </c>
      <c r="N35" s="3">
        <f>IF(I35="","",VLOOKUP(LEFT(I35,5),'初期設定'!$E$19:$F$56,2,FALSE))</f>
      </c>
      <c r="O35" s="3">
        <f>IF(J35="","",VLOOKUP(LEFT(J35,5),'初期設定'!$E$19:$F$56,2,FALSE))</f>
      </c>
      <c r="P35" s="3">
        <f>IF(K35="","",VLOOKUP(LEFT(K35,5),'初期設定'!$E$19:$F$56,2,FALSE))</f>
      </c>
      <c r="Q35" s="3">
        <f>IF(G35="","",VLOOKUP(VALUE(RIGHT(G35,6)),'学校番号'!$A$2:$B$51,2))</f>
      </c>
    </row>
    <row r="36" spans="1:17" ht="13.5">
      <c r="A36" s="13">
        <v>34</v>
      </c>
      <c r="B36" s="11">
        <f>IF(ISERROR(VLOOKUP($A36,'データ作成貼付２'!$A$2:$M$97,'データ完成'!B$1,FALSE))=TRUE,"",VLOOKUP($A36,'データ作成貼付２'!$A$2:$M$97,'データ完成'!B$1,FALSE))</f>
      </c>
      <c r="C36" s="3">
        <f>IF(ISERROR(VLOOKUP($A36,'データ作成貼付２'!$A$2:$M$97,'データ完成'!C$1,FALSE))=TRUE,"",VLOOKUP($A36,'データ作成貼付２'!$A$2:$M$97,'データ完成'!C$1,FALSE))</f>
      </c>
      <c r="D36" s="3">
        <f>IF(ISERROR(VLOOKUP($A36,'データ作成貼付２'!$A$2:$M$97,'データ完成'!D$1,FALSE))=TRUE,"",VLOOKUP($A36,'データ作成貼付２'!$A$2:$M$97,'データ完成'!D$1,FALSE))</f>
      </c>
      <c r="E36" s="3">
        <f>IF(ISERROR(VLOOKUP($A36,'データ作成貼付２'!$A$2:$M$97,'データ完成'!E$1,FALSE))=TRUE,"",VLOOKUP($A36,'データ作成貼付２'!$A$2:$M$97,'データ完成'!E$1,FALSE))</f>
      </c>
      <c r="F36" s="3">
        <f>IF(ISERROR(VLOOKUP($A36,'データ作成貼付２'!$A$2:$M$97,'データ完成'!F$1,FALSE))=TRUE,"",VLOOKUP($A36,'データ作成貼付２'!$A$2:$M$97,'データ完成'!F$1,FALSE))</f>
      </c>
      <c r="G36" s="3">
        <f>IF(ISERROR(VLOOKUP($A36,'データ作成貼付２'!$A$2:$M$97,'データ完成'!G$1,FALSE))=TRUE,"",VLOOKUP($A36,'データ作成貼付２'!$A$2:$M$97,'データ完成'!G$1,FALSE))</f>
      </c>
      <c r="H36" s="3">
        <f>IF(ISERROR(VLOOKUP($A36,'データ作成貼付２'!$A$2:$M$97,'データ完成'!H$1,FALSE))=TRUE,"",VLOOKUP($A36,'データ作成貼付２'!$A$2:$M$97,'データ完成'!H$1,FALSE))</f>
      </c>
      <c r="I36" s="3">
        <f>IF(ISERROR(VLOOKUP($A36*10+1,'データ作成貼付２'!$B$2:$M$97,'データ完成'!I$1,FALSE))=TRUE,"",VLOOKUP($A36*10+1,'データ作成貼付２'!$B$2:$M$97,'データ完成'!I$1,FALSE))</f>
      </c>
      <c r="J36" s="3">
        <f>IF(ISERROR(VLOOKUP($A36*10+2,'データ作成貼付２'!$B$2:$M$97,'データ完成'!J$1,FALSE))=TRUE,"",VLOOKUP($A36*10+2,'データ作成貼付２'!$B$2:$M$97,'データ完成'!J$1,FALSE))</f>
      </c>
      <c r="K36" s="3">
        <f>IF(ISERROR(VLOOKUP($A36*10+3,'データ作成貼付２'!$B$2:$M$97,'データ完成'!K$1,FALSE))=TRUE,"",VLOOKUP($A36*10+3,'データ作成貼付２'!$B$2:$M$97,'データ完成'!K$1,FALSE))</f>
      </c>
      <c r="L36" s="17">
        <f>IF(B36="","",IF(ISERROR(VLOOKUP($A36*10+4,'データ作成貼付２'!$B$2:$M$238,'データ完成'!L$1,FALSE))=TRUE,"","○"))</f>
      </c>
      <c r="M36" s="17">
        <f>IF(B36="","",IF(ISERROR(VLOOKUP($A36*10+5,'データ作成貼付２'!$B$2:$M$238,'データ完成'!M$1,FALSE))=TRUE,"","○"))</f>
      </c>
      <c r="N36" s="3">
        <f>IF(I36="","",VLOOKUP(LEFT(I36,5),'初期設定'!$E$19:$F$56,2,FALSE))</f>
      </c>
      <c r="O36" s="3">
        <f>IF(J36="","",VLOOKUP(LEFT(J36,5),'初期設定'!$E$19:$F$56,2,FALSE))</f>
      </c>
      <c r="P36" s="3">
        <f>IF(K36="","",VLOOKUP(LEFT(K36,5),'初期設定'!$E$19:$F$56,2,FALSE))</f>
      </c>
      <c r="Q36" s="3">
        <f>IF(G36="","",VLOOKUP(VALUE(RIGHT(G36,6)),'学校番号'!$A$2:$B$51,2))</f>
      </c>
    </row>
    <row r="37" spans="1:17" ht="13.5">
      <c r="A37" s="13">
        <v>35</v>
      </c>
      <c r="B37" s="11">
        <f>IF(ISERROR(VLOOKUP($A37,'データ作成貼付２'!$A$2:$M$97,'データ完成'!B$1,FALSE))=TRUE,"",VLOOKUP($A37,'データ作成貼付２'!$A$2:$M$97,'データ完成'!B$1,FALSE))</f>
      </c>
      <c r="C37" s="3">
        <f>IF(ISERROR(VLOOKUP($A37,'データ作成貼付２'!$A$2:$M$97,'データ完成'!C$1,FALSE))=TRUE,"",VLOOKUP($A37,'データ作成貼付２'!$A$2:$M$97,'データ完成'!C$1,FALSE))</f>
      </c>
      <c r="D37" s="3">
        <f>IF(ISERROR(VLOOKUP($A37,'データ作成貼付２'!$A$2:$M$97,'データ完成'!D$1,FALSE))=TRUE,"",VLOOKUP($A37,'データ作成貼付２'!$A$2:$M$97,'データ完成'!D$1,FALSE))</f>
      </c>
      <c r="E37" s="3">
        <f>IF(ISERROR(VLOOKUP($A37,'データ作成貼付２'!$A$2:$M$97,'データ完成'!E$1,FALSE))=TRUE,"",VLOOKUP($A37,'データ作成貼付２'!$A$2:$M$97,'データ完成'!E$1,FALSE))</f>
      </c>
      <c r="F37" s="3">
        <f>IF(ISERROR(VLOOKUP($A37,'データ作成貼付２'!$A$2:$M$97,'データ完成'!F$1,FALSE))=TRUE,"",VLOOKUP($A37,'データ作成貼付２'!$A$2:$M$97,'データ完成'!F$1,FALSE))</f>
      </c>
      <c r="G37" s="3">
        <f>IF(ISERROR(VLOOKUP($A37,'データ作成貼付２'!$A$2:$M$97,'データ完成'!G$1,FALSE))=TRUE,"",VLOOKUP($A37,'データ作成貼付２'!$A$2:$M$97,'データ完成'!G$1,FALSE))</f>
      </c>
      <c r="H37" s="3">
        <f>IF(ISERROR(VLOOKUP($A37,'データ作成貼付２'!$A$2:$M$97,'データ完成'!H$1,FALSE))=TRUE,"",VLOOKUP($A37,'データ作成貼付２'!$A$2:$M$97,'データ完成'!H$1,FALSE))</f>
      </c>
      <c r="I37" s="3">
        <f>IF(ISERROR(VLOOKUP($A37*10+1,'データ作成貼付２'!$B$2:$M$97,'データ完成'!I$1,FALSE))=TRUE,"",VLOOKUP($A37*10+1,'データ作成貼付２'!$B$2:$M$97,'データ完成'!I$1,FALSE))</f>
      </c>
      <c r="J37" s="3">
        <f>IF(ISERROR(VLOOKUP($A37*10+2,'データ作成貼付２'!$B$2:$M$97,'データ完成'!J$1,FALSE))=TRUE,"",VLOOKUP($A37*10+2,'データ作成貼付２'!$B$2:$M$97,'データ完成'!J$1,FALSE))</f>
      </c>
      <c r="K37" s="3">
        <f>IF(ISERROR(VLOOKUP($A37*10+3,'データ作成貼付２'!$B$2:$M$97,'データ完成'!K$1,FALSE))=TRUE,"",VLOOKUP($A37*10+3,'データ作成貼付２'!$B$2:$M$97,'データ完成'!K$1,FALSE))</f>
      </c>
      <c r="L37" s="17">
        <f>IF(B37="","",IF(ISERROR(VLOOKUP($A37*10+4,'データ作成貼付２'!$B$2:$M$238,'データ完成'!L$1,FALSE))=TRUE,"","○"))</f>
      </c>
      <c r="M37" s="17">
        <f>IF(B37="","",IF(ISERROR(VLOOKUP($A37*10+5,'データ作成貼付２'!$B$2:$M$238,'データ完成'!M$1,FALSE))=TRUE,"","○"))</f>
      </c>
      <c r="N37" s="3">
        <f>IF(I37="","",VLOOKUP(LEFT(I37,5),'初期設定'!$E$19:$F$56,2,FALSE))</f>
      </c>
      <c r="O37" s="3">
        <f>IF(J37="","",VLOOKUP(LEFT(J37,5),'初期設定'!$E$19:$F$56,2,FALSE))</f>
      </c>
      <c r="P37" s="3">
        <f>IF(K37="","",VLOOKUP(LEFT(K37,5),'初期設定'!$E$19:$F$56,2,FALSE))</f>
      </c>
      <c r="Q37" s="3">
        <f>IF(G37="","",VLOOKUP(VALUE(RIGHT(G37,6)),'学校番号'!$A$2:$B$51,2))</f>
      </c>
    </row>
    <row r="38" spans="1:17" ht="13.5">
      <c r="A38" s="13">
        <v>36</v>
      </c>
      <c r="B38" s="11">
        <f>IF(ISERROR(VLOOKUP($A38,'データ作成貼付２'!$A$2:$M$97,'データ完成'!B$1,FALSE))=TRUE,"",VLOOKUP($A38,'データ作成貼付２'!$A$2:$M$97,'データ完成'!B$1,FALSE))</f>
      </c>
      <c r="C38" s="3">
        <f>IF(ISERROR(VLOOKUP($A38,'データ作成貼付２'!$A$2:$M$97,'データ完成'!C$1,FALSE))=TRUE,"",VLOOKUP($A38,'データ作成貼付２'!$A$2:$M$97,'データ完成'!C$1,FALSE))</f>
      </c>
      <c r="D38" s="3">
        <f>IF(ISERROR(VLOOKUP($A38,'データ作成貼付２'!$A$2:$M$97,'データ完成'!D$1,FALSE))=TRUE,"",VLOOKUP($A38,'データ作成貼付２'!$A$2:$M$97,'データ完成'!D$1,FALSE))</f>
      </c>
      <c r="E38" s="3">
        <f>IF(ISERROR(VLOOKUP($A38,'データ作成貼付２'!$A$2:$M$97,'データ完成'!E$1,FALSE))=TRUE,"",VLOOKUP($A38,'データ作成貼付２'!$A$2:$M$97,'データ完成'!E$1,FALSE))</f>
      </c>
      <c r="F38" s="3">
        <f>IF(ISERROR(VLOOKUP($A38,'データ作成貼付２'!$A$2:$M$97,'データ完成'!F$1,FALSE))=TRUE,"",VLOOKUP($A38,'データ作成貼付２'!$A$2:$M$97,'データ完成'!F$1,FALSE))</f>
      </c>
      <c r="G38" s="3">
        <f>IF(ISERROR(VLOOKUP($A38,'データ作成貼付２'!$A$2:$M$97,'データ完成'!G$1,FALSE))=TRUE,"",VLOOKUP($A38,'データ作成貼付２'!$A$2:$M$97,'データ完成'!G$1,FALSE))</f>
      </c>
      <c r="H38" s="3">
        <f>IF(ISERROR(VLOOKUP($A38,'データ作成貼付２'!$A$2:$M$97,'データ完成'!H$1,FALSE))=TRUE,"",VLOOKUP($A38,'データ作成貼付２'!$A$2:$M$97,'データ完成'!H$1,FALSE))</f>
      </c>
      <c r="I38" s="3">
        <f>IF(ISERROR(VLOOKUP($A38*10+1,'データ作成貼付２'!$B$2:$M$97,'データ完成'!I$1,FALSE))=TRUE,"",VLOOKUP($A38*10+1,'データ作成貼付２'!$B$2:$M$97,'データ完成'!I$1,FALSE))</f>
      </c>
      <c r="J38" s="3">
        <f>IF(ISERROR(VLOOKUP($A38*10+2,'データ作成貼付２'!$B$2:$M$97,'データ完成'!J$1,FALSE))=TRUE,"",VLOOKUP($A38*10+2,'データ作成貼付２'!$B$2:$M$97,'データ完成'!J$1,FALSE))</f>
      </c>
      <c r="K38" s="3">
        <f>IF(ISERROR(VLOOKUP($A38*10+3,'データ作成貼付２'!$B$2:$M$97,'データ完成'!K$1,FALSE))=TRUE,"",VLOOKUP($A38*10+3,'データ作成貼付２'!$B$2:$M$97,'データ完成'!K$1,FALSE))</f>
      </c>
      <c r="L38" s="17">
        <f>IF(B38="","",IF(ISERROR(VLOOKUP($A38*10+4,'データ作成貼付２'!$B$2:$M$238,'データ完成'!L$1,FALSE))=TRUE,"","○"))</f>
      </c>
      <c r="M38" s="17">
        <f>IF(B38="","",IF(ISERROR(VLOOKUP($A38*10+5,'データ作成貼付２'!$B$2:$M$238,'データ完成'!M$1,FALSE))=TRUE,"","○"))</f>
      </c>
      <c r="N38" s="3">
        <f>IF(I38="","",VLOOKUP(LEFT(I38,5),'初期設定'!$E$19:$F$56,2,FALSE))</f>
      </c>
      <c r="O38" s="3">
        <f>IF(J38="","",VLOOKUP(LEFT(J38,5),'初期設定'!$E$19:$F$56,2,FALSE))</f>
      </c>
      <c r="P38" s="3">
        <f>IF(K38="","",VLOOKUP(LEFT(K38,5),'初期設定'!$E$19:$F$56,2,FALSE))</f>
      </c>
      <c r="Q38" s="3">
        <f>IF(G38="","",VLOOKUP(VALUE(RIGHT(G38,6)),'学校番号'!$A$2:$B$51,2))</f>
      </c>
    </row>
    <row r="39" spans="1:17" ht="13.5">
      <c r="A39" s="13">
        <v>37</v>
      </c>
      <c r="B39" s="11">
        <f>IF(ISERROR(VLOOKUP($A39,'データ作成貼付２'!$A$2:$M$97,'データ完成'!B$1,FALSE))=TRUE,"",VLOOKUP($A39,'データ作成貼付２'!$A$2:$M$97,'データ完成'!B$1,FALSE))</f>
      </c>
      <c r="C39" s="3">
        <f>IF(ISERROR(VLOOKUP($A39,'データ作成貼付２'!$A$2:$M$97,'データ完成'!C$1,FALSE))=TRUE,"",VLOOKUP($A39,'データ作成貼付２'!$A$2:$M$97,'データ完成'!C$1,FALSE))</f>
      </c>
      <c r="D39" s="3">
        <f>IF(ISERROR(VLOOKUP($A39,'データ作成貼付２'!$A$2:$M$97,'データ完成'!D$1,FALSE))=TRUE,"",VLOOKUP($A39,'データ作成貼付２'!$A$2:$M$97,'データ完成'!D$1,FALSE))</f>
      </c>
      <c r="E39" s="3">
        <f>IF(ISERROR(VLOOKUP($A39,'データ作成貼付２'!$A$2:$M$97,'データ完成'!E$1,FALSE))=TRUE,"",VLOOKUP($A39,'データ作成貼付２'!$A$2:$M$97,'データ完成'!E$1,FALSE))</f>
      </c>
      <c r="F39" s="3">
        <f>IF(ISERROR(VLOOKUP($A39,'データ作成貼付２'!$A$2:$M$97,'データ完成'!F$1,FALSE))=TRUE,"",VLOOKUP($A39,'データ作成貼付２'!$A$2:$M$97,'データ完成'!F$1,FALSE))</f>
      </c>
      <c r="G39" s="3">
        <f>IF(ISERROR(VLOOKUP($A39,'データ作成貼付２'!$A$2:$M$97,'データ完成'!G$1,FALSE))=TRUE,"",VLOOKUP($A39,'データ作成貼付２'!$A$2:$M$97,'データ完成'!G$1,FALSE))</f>
      </c>
      <c r="H39" s="3">
        <f>IF(ISERROR(VLOOKUP($A39,'データ作成貼付２'!$A$2:$M$97,'データ完成'!H$1,FALSE))=TRUE,"",VLOOKUP($A39,'データ作成貼付２'!$A$2:$M$97,'データ完成'!H$1,FALSE))</f>
      </c>
      <c r="I39" s="3">
        <f>IF(ISERROR(VLOOKUP($A39*10+1,'データ作成貼付２'!$B$2:$M$97,'データ完成'!I$1,FALSE))=TRUE,"",VLOOKUP($A39*10+1,'データ作成貼付２'!$B$2:$M$97,'データ完成'!I$1,FALSE))</f>
      </c>
      <c r="J39" s="3">
        <f>IF(ISERROR(VLOOKUP($A39*10+2,'データ作成貼付２'!$B$2:$M$97,'データ完成'!J$1,FALSE))=TRUE,"",VLOOKUP($A39*10+2,'データ作成貼付２'!$B$2:$M$97,'データ完成'!J$1,FALSE))</f>
      </c>
      <c r="K39" s="3">
        <f>IF(ISERROR(VLOOKUP($A39*10+3,'データ作成貼付２'!$B$2:$M$97,'データ完成'!K$1,FALSE))=TRUE,"",VLOOKUP($A39*10+3,'データ作成貼付２'!$B$2:$M$97,'データ完成'!K$1,FALSE))</f>
      </c>
      <c r="L39" s="17">
        <f>IF(B39="","",IF(ISERROR(VLOOKUP($A39*10+4,'データ作成貼付２'!$B$2:$M$238,'データ完成'!L$1,FALSE))=TRUE,"","○"))</f>
      </c>
      <c r="M39" s="17">
        <f>IF(B39="","",IF(ISERROR(VLOOKUP($A39*10+5,'データ作成貼付２'!$B$2:$M$238,'データ完成'!M$1,FALSE))=TRUE,"","○"))</f>
      </c>
      <c r="N39" s="3">
        <f>IF(I39="","",VLOOKUP(LEFT(I39,5),'初期設定'!$E$19:$F$56,2,FALSE))</f>
      </c>
      <c r="O39" s="3">
        <f>IF(J39="","",VLOOKUP(LEFT(J39,5),'初期設定'!$E$19:$F$56,2,FALSE))</f>
      </c>
      <c r="P39" s="3">
        <f>IF(K39="","",VLOOKUP(LEFT(K39,5),'初期設定'!$E$19:$F$56,2,FALSE))</f>
      </c>
      <c r="Q39" s="3">
        <f>IF(G39="","",VLOOKUP(VALUE(RIGHT(G39,6)),'学校番号'!$A$2:$B$51,2))</f>
      </c>
    </row>
    <row r="40" spans="1:17" ht="13.5">
      <c r="A40" s="13">
        <v>38</v>
      </c>
      <c r="B40" s="11">
        <f>IF(ISERROR(VLOOKUP($A40,'データ作成貼付２'!$A$2:$M$97,'データ完成'!B$1,FALSE))=TRUE,"",VLOOKUP($A40,'データ作成貼付２'!$A$2:$M$97,'データ完成'!B$1,FALSE))</f>
      </c>
      <c r="C40" s="3">
        <f>IF(ISERROR(VLOOKUP($A40,'データ作成貼付２'!$A$2:$M$97,'データ完成'!C$1,FALSE))=TRUE,"",VLOOKUP($A40,'データ作成貼付２'!$A$2:$M$97,'データ完成'!C$1,FALSE))</f>
      </c>
      <c r="D40" s="3">
        <f>IF(ISERROR(VLOOKUP($A40,'データ作成貼付２'!$A$2:$M$97,'データ完成'!D$1,FALSE))=TRUE,"",VLOOKUP($A40,'データ作成貼付２'!$A$2:$M$97,'データ完成'!D$1,FALSE))</f>
      </c>
      <c r="E40" s="3">
        <f>IF(ISERROR(VLOOKUP($A40,'データ作成貼付２'!$A$2:$M$97,'データ完成'!E$1,FALSE))=TRUE,"",VLOOKUP($A40,'データ作成貼付２'!$A$2:$M$97,'データ完成'!E$1,FALSE))</f>
      </c>
      <c r="F40" s="3">
        <f>IF(ISERROR(VLOOKUP($A40,'データ作成貼付２'!$A$2:$M$97,'データ完成'!F$1,FALSE))=TRUE,"",VLOOKUP($A40,'データ作成貼付２'!$A$2:$M$97,'データ完成'!F$1,FALSE))</f>
      </c>
      <c r="G40" s="3">
        <f>IF(ISERROR(VLOOKUP($A40,'データ作成貼付２'!$A$2:$M$97,'データ完成'!G$1,FALSE))=TRUE,"",VLOOKUP($A40,'データ作成貼付２'!$A$2:$M$97,'データ完成'!G$1,FALSE))</f>
      </c>
      <c r="H40" s="3">
        <f>IF(ISERROR(VLOOKUP($A40,'データ作成貼付２'!$A$2:$M$97,'データ完成'!H$1,FALSE))=TRUE,"",VLOOKUP($A40,'データ作成貼付２'!$A$2:$M$97,'データ完成'!H$1,FALSE))</f>
      </c>
      <c r="I40" s="3">
        <f>IF(ISERROR(VLOOKUP($A40*10+1,'データ作成貼付２'!$B$2:$M$97,'データ完成'!I$1,FALSE))=TRUE,"",VLOOKUP($A40*10+1,'データ作成貼付２'!$B$2:$M$97,'データ完成'!I$1,FALSE))</f>
      </c>
      <c r="J40" s="3">
        <f>IF(ISERROR(VLOOKUP($A40*10+2,'データ作成貼付２'!$B$2:$M$97,'データ完成'!J$1,FALSE))=TRUE,"",VLOOKUP($A40*10+2,'データ作成貼付２'!$B$2:$M$97,'データ完成'!J$1,FALSE))</f>
      </c>
      <c r="K40" s="3">
        <f>IF(ISERROR(VLOOKUP($A40*10+3,'データ作成貼付２'!$B$2:$M$97,'データ完成'!K$1,FALSE))=TRUE,"",VLOOKUP($A40*10+3,'データ作成貼付２'!$B$2:$M$97,'データ完成'!K$1,FALSE))</f>
      </c>
      <c r="L40" s="17">
        <f>IF(B40="","",IF(ISERROR(VLOOKUP($A40*10+4,'データ作成貼付２'!$B$2:$M$238,'データ完成'!L$1,FALSE))=TRUE,"","○"))</f>
      </c>
      <c r="M40" s="17">
        <f>IF(B40="","",IF(ISERROR(VLOOKUP($A40*10+5,'データ作成貼付２'!$B$2:$M$238,'データ完成'!M$1,FALSE))=TRUE,"","○"))</f>
      </c>
      <c r="N40" s="3">
        <f>IF(I40="","",VLOOKUP(LEFT(I40,5),'初期設定'!$E$19:$F$56,2,FALSE))</f>
      </c>
      <c r="O40" s="3">
        <f>IF(J40="","",VLOOKUP(LEFT(J40,5),'初期設定'!$E$19:$F$56,2,FALSE))</f>
      </c>
      <c r="P40" s="3">
        <f>IF(K40="","",VLOOKUP(LEFT(K40,5),'初期設定'!$E$19:$F$56,2,FALSE))</f>
      </c>
      <c r="Q40" s="3">
        <f>IF(G40="","",VLOOKUP(VALUE(RIGHT(G40,6)),'学校番号'!$A$2:$B$51,2))</f>
      </c>
    </row>
    <row r="41" spans="1:17" ht="13.5">
      <c r="A41" s="13">
        <v>39</v>
      </c>
      <c r="B41" s="11">
        <f>IF(ISERROR(VLOOKUP($A41,'データ作成貼付２'!$A$2:$M$97,'データ完成'!B$1,FALSE))=TRUE,"",VLOOKUP($A41,'データ作成貼付２'!$A$2:$M$97,'データ完成'!B$1,FALSE))</f>
      </c>
      <c r="C41" s="3">
        <f>IF(ISERROR(VLOOKUP($A41,'データ作成貼付２'!$A$2:$M$97,'データ完成'!C$1,FALSE))=TRUE,"",VLOOKUP($A41,'データ作成貼付２'!$A$2:$M$97,'データ完成'!C$1,FALSE))</f>
      </c>
      <c r="D41" s="3">
        <f>IF(ISERROR(VLOOKUP($A41,'データ作成貼付２'!$A$2:$M$97,'データ完成'!D$1,FALSE))=TRUE,"",VLOOKUP($A41,'データ作成貼付２'!$A$2:$M$97,'データ完成'!D$1,FALSE))</f>
      </c>
      <c r="E41" s="3">
        <f>IF(ISERROR(VLOOKUP($A41,'データ作成貼付２'!$A$2:$M$97,'データ完成'!E$1,FALSE))=TRUE,"",VLOOKUP($A41,'データ作成貼付２'!$A$2:$M$97,'データ完成'!E$1,FALSE))</f>
      </c>
      <c r="F41" s="3">
        <f>IF(ISERROR(VLOOKUP($A41,'データ作成貼付２'!$A$2:$M$97,'データ完成'!F$1,FALSE))=TRUE,"",VLOOKUP($A41,'データ作成貼付２'!$A$2:$M$97,'データ完成'!F$1,FALSE))</f>
      </c>
      <c r="G41" s="3">
        <f>IF(ISERROR(VLOOKUP($A41,'データ作成貼付２'!$A$2:$M$97,'データ完成'!G$1,FALSE))=TRUE,"",VLOOKUP($A41,'データ作成貼付２'!$A$2:$M$97,'データ完成'!G$1,FALSE))</f>
      </c>
      <c r="H41" s="3">
        <f>IF(ISERROR(VLOOKUP($A41,'データ作成貼付２'!$A$2:$M$97,'データ完成'!H$1,FALSE))=TRUE,"",VLOOKUP($A41,'データ作成貼付２'!$A$2:$M$97,'データ完成'!H$1,FALSE))</f>
      </c>
      <c r="I41" s="3">
        <f>IF(ISERROR(VLOOKUP($A41*10+1,'データ作成貼付２'!$B$2:$M$97,'データ完成'!I$1,FALSE))=TRUE,"",VLOOKUP($A41*10+1,'データ作成貼付２'!$B$2:$M$97,'データ完成'!I$1,FALSE))</f>
      </c>
      <c r="J41" s="3">
        <f>IF(ISERROR(VLOOKUP($A41*10+2,'データ作成貼付２'!$B$2:$M$97,'データ完成'!J$1,FALSE))=TRUE,"",VLOOKUP($A41*10+2,'データ作成貼付２'!$B$2:$M$97,'データ完成'!J$1,FALSE))</f>
      </c>
      <c r="K41" s="3">
        <f>IF(ISERROR(VLOOKUP($A41*10+3,'データ作成貼付２'!$B$2:$M$97,'データ完成'!K$1,FALSE))=TRUE,"",VLOOKUP($A41*10+3,'データ作成貼付２'!$B$2:$M$97,'データ完成'!K$1,FALSE))</f>
      </c>
      <c r="L41" s="17">
        <f>IF(B41="","",IF(ISERROR(VLOOKUP($A41*10+4,'データ作成貼付２'!$B$2:$M$238,'データ完成'!L$1,FALSE))=TRUE,"","○"))</f>
      </c>
      <c r="M41" s="17">
        <f>IF(B41="","",IF(ISERROR(VLOOKUP($A41*10+5,'データ作成貼付２'!$B$2:$M$238,'データ完成'!M$1,FALSE))=TRUE,"","○"))</f>
      </c>
      <c r="N41" s="3">
        <f>IF(I41="","",VLOOKUP(LEFT(I41,5),'初期設定'!$E$19:$F$56,2,FALSE))</f>
      </c>
      <c r="O41" s="3">
        <f>IF(J41="","",VLOOKUP(LEFT(J41,5),'初期設定'!$E$19:$F$56,2,FALSE))</f>
      </c>
      <c r="P41" s="3">
        <f>IF(K41="","",VLOOKUP(LEFT(K41,5),'初期設定'!$E$19:$F$56,2,FALSE))</f>
      </c>
      <c r="Q41" s="3">
        <f>IF(G41="","",VLOOKUP(VALUE(RIGHT(G41,6)),'学校番号'!$A$2:$B$51,2))</f>
      </c>
    </row>
    <row r="42" spans="1:17" ht="13.5">
      <c r="A42" s="13">
        <v>40</v>
      </c>
      <c r="B42" s="11">
        <f>IF(ISERROR(VLOOKUP($A42,'データ作成貼付２'!$A$2:$M$97,'データ完成'!B$1,FALSE))=TRUE,"",VLOOKUP($A42,'データ作成貼付２'!$A$2:$M$97,'データ完成'!B$1,FALSE))</f>
      </c>
      <c r="C42" s="3">
        <f>IF(ISERROR(VLOOKUP($A42,'データ作成貼付２'!$A$2:$M$97,'データ完成'!C$1,FALSE))=TRUE,"",VLOOKUP($A42,'データ作成貼付２'!$A$2:$M$97,'データ完成'!C$1,FALSE))</f>
      </c>
      <c r="D42" s="3">
        <f>IF(ISERROR(VLOOKUP($A42,'データ作成貼付２'!$A$2:$M$97,'データ完成'!D$1,FALSE))=TRUE,"",VLOOKUP($A42,'データ作成貼付２'!$A$2:$M$97,'データ完成'!D$1,FALSE))</f>
      </c>
      <c r="E42" s="3">
        <f>IF(ISERROR(VLOOKUP($A42,'データ作成貼付２'!$A$2:$M$97,'データ完成'!E$1,FALSE))=TRUE,"",VLOOKUP($A42,'データ作成貼付２'!$A$2:$M$97,'データ完成'!E$1,FALSE))</f>
      </c>
      <c r="F42" s="3">
        <f>IF(ISERROR(VLOOKUP($A42,'データ作成貼付２'!$A$2:$M$97,'データ完成'!F$1,FALSE))=TRUE,"",VLOOKUP($A42,'データ作成貼付２'!$A$2:$M$97,'データ完成'!F$1,FALSE))</f>
      </c>
      <c r="G42" s="3">
        <f>IF(ISERROR(VLOOKUP($A42,'データ作成貼付２'!$A$2:$M$97,'データ完成'!G$1,FALSE))=TRUE,"",VLOOKUP($A42,'データ作成貼付２'!$A$2:$M$97,'データ完成'!G$1,FALSE))</f>
      </c>
      <c r="H42" s="3">
        <f>IF(ISERROR(VLOOKUP($A42,'データ作成貼付２'!$A$2:$M$97,'データ完成'!H$1,FALSE))=TRUE,"",VLOOKUP($A42,'データ作成貼付２'!$A$2:$M$97,'データ完成'!H$1,FALSE))</f>
      </c>
      <c r="I42" s="3">
        <f>IF(ISERROR(VLOOKUP($A42*10+1,'データ作成貼付２'!$B$2:$M$97,'データ完成'!I$1,FALSE))=TRUE,"",VLOOKUP($A42*10+1,'データ作成貼付２'!$B$2:$M$97,'データ完成'!I$1,FALSE))</f>
      </c>
      <c r="J42" s="3">
        <f>IF(ISERROR(VLOOKUP($A42*10+2,'データ作成貼付２'!$B$2:$M$97,'データ完成'!J$1,FALSE))=TRUE,"",VLOOKUP($A42*10+2,'データ作成貼付２'!$B$2:$M$97,'データ完成'!J$1,FALSE))</f>
      </c>
      <c r="K42" s="3">
        <f>IF(ISERROR(VLOOKUP($A42*10+3,'データ作成貼付２'!$B$2:$M$97,'データ完成'!K$1,FALSE))=TRUE,"",VLOOKUP($A42*10+3,'データ作成貼付２'!$B$2:$M$97,'データ完成'!K$1,FALSE))</f>
      </c>
      <c r="L42" s="17">
        <f>IF(B42="","",IF(ISERROR(VLOOKUP($A42*10+4,'データ作成貼付２'!$B$2:$M$238,'データ完成'!L$1,FALSE))=TRUE,"","○"))</f>
      </c>
      <c r="M42" s="17">
        <f>IF(B42="","",IF(ISERROR(VLOOKUP($A42*10+5,'データ作成貼付２'!$B$2:$M$238,'データ完成'!M$1,FALSE))=TRUE,"","○"))</f>
      </c>
      <c r="N42" s="3">
        <f>IF(I42="","",VLOOKUP(LEFT(I42,5),'初期設定'!$E$19:$F$56,2,FALSE))</f>
      </c>
      <c r="O42" s="3">
        <f>IF(J42="","",VLOOKUP(LEFT(J42,5),'初期設定'!$E$19:$F$56,2,FALSE))</f>
      </c>
      <c r="P42" s="3">
        <f>IF(K42="","",VLOOKUP(LEFT(K42,5),'初期設定'!$E$19:$F$56,2,FALSE))</f>
      </c>
      <c r="Q42" s="3">
        <f>IF(G42="","",VLOOKUP(VALUE(RIGHT(G42,6)),'学校番号'!$A$2:$B$51,2))</f>
      </c>
    </row>
    <row r="43" spans="1:17" ht="13.5">
      <c r="A43" s="13">
        <v>41</v>
      </c>
      <c r="B43" s="11">
        <f>IF(ISERROR(VLOOKUP($A43,'データ作成貼付２'!$A$2:$M$97,'データ完成'!B$1,FALSE))=TRUE,"",VLOOKUP($A43,'データ作成貼付２'!$A$2:$M$97,'データ完成'!B$1,FALSE))</f>
      </c>
      <c r="C43" s="3">
        <f>IF(ISERROR(VLOOKUP($A43,'データ作成貼付２'!$A$2:$M$97,'データ完成'!C$1,FALSE))=TRUE,"",VLOOKUP($A43,'データ作成貼付２'!$A$2:$M$97,'データ完成'!C$1,FALSE))</f>
      </c>
      <c r="D43" s="3">
        <f>IF(ISERROR(VLOOKUP($A43,'データ作成貼付２'!$A$2:$M$97,'データ完成'!D$1,FALSE))=TRUE,"",VLOOKUP($A43,'データ作成貼付２'!$A$2:$M$97,'データ完成'!D$1,FALSE))</f>
      </c>
      <c r="E43" s="3">
        <f>IF(ISERROR(VLOOKUP($A43,'データ作成貼付２'!$A$2:$M$97,'データ完成'!E$1,FALSE))=TRUE,"",VLOOKUP($A43,'データ作成貼付２'!$A$2:$M$97,'データ完成'!E$1,FALSE))</f>
      </c>
      <c r="F43" s="3">
        <f>IF(ISERROR(VLOOKUP($A43,'データ作成貼付２'!$A$2:$M$97,'データ完成'!F$1,FALSE))=TRUE,"",VLOOKUP($A43,'データ作成貼付２'!$A$2:$M$97,'データ完成'!F$1,FALSE))</f>
      </c>
      <c r="G43" s="3">
        <f>IF(ISERROR(VLOOKUP($A43,'データ作成貼付２'!$A$2:$M$97,'データ完成'!G$1,FALSE))=TRUE,"",VLOOKUP($A43,'データ作成貼付２'!$A$2:$M$97,'データ完成'!G$1,FALSE))</f>
      </c>
      <c r="H43" s="3">
        <f>IF(ISERROR(VLOOKUP($A43,'データ作成貼付２'!$A$2:$M$97,'データ完成'!H$1,FALSE))=TRUE,"",VLOOKUP($A43,'データ作成貼付２'!$A$2:$M$97,'データ完成'!H$1,FALSE))</f>
      </c>
      <c r="I43" s="3">
        <f>IF(ISERROR(VLOOKUP($A43*10+1,'データ作成貼付２'!$B$2:$M$97,'データ完成'!I$1,FALSE))=TRUE,"",VLOOKUP($A43*10+1,'データ作成貼付２'!$B$2:$M$97,'データ完成'!I$1,FALSE))</f>
      </c>
      <c r="J43" s="3">
        <f>IF(ISERROR(VLOOKUP($A43*10+2,'データ作成貼付２'!$B$2:$M$97,'データ完成'!J$1,FALSE))=TRUE,"",VLOOKUP($A43*10+2,'データ作成貼付２'!$B$2:$M$97,'データ完成'!J$1,FALSE))</f>
      </c>
      <c r="K43" s="3">
        <f>IF(ISERROR(VLOOKUP($A43*10+3,'データ作成貼付２'!$B$2:$M$97,'データ完成'!K$1,FALSE))=TRUE,"",VLOOKUP($A43*10+3,'データ作成貼付２'!$B$2:$M$97,'データ完成'!K$1,FALSE))</f>
      </c>
      <c r="L43" s="17">
        <f>IF(B43="","",IF(ISERROR(VLOOKUP($A43*10+4,'データ作成貼付２'!$B$2:$M$238,'データ完成'!L$1,FALSE))=TRUE,"","○"))</f>
      </c>
      <c r="M43" s="17">
        <f>IF(B43="","",IF(ISERROR(VLOOKUP($A43*10+5,'データ作成貼付２'!$B$2:$M$238,'データ完成'!M$1,FALSE))=TRUE,"","○"))</f>
      </c>
      <c r="N43" s="3">
        <f>IF(I43="","",VLOOKUP(LEFT(I43,5),'初期設定'!$E$19:$F$56,2,FALSE))</f>
      </c>
      <c r="O43" s="3">
        <f>IF(J43="","",VLOOKUP(LEFT(J43,5),'初期設定'!$E$19:$F$56,2,FALSE))</f>
      </c>
      <c r="P43" s="3">
        <f>IF(K43="","",VLOOKUP(LEFT(K43,5),'初期設定'!$E$19:$F$56,2,FALSE))</f>
      </c>
      <c r="Q43" s="3">
        <f>IF(G43="","",VLOOKUP(VALUE(RIGHT(G43,6)),'学校番号'!$A$2:$B$51,2))</f>
      </c>
    </row>
    <row r="44" spans="1:17" ht="13.5">
      <c r="A44" s="13">
        <v>42</v>
      </c>
      <c r="B44" s="11">
        <f>IF(ISERROR(VLOOKUP($A44,'データ作成貼付２'!$A$2:$M$97,'データ完成'!B$1,FALSE))=TRUE,"",VLOOKUP($A44,'データ作成貼付２'!$A$2:$M$97,'データ完成'!B$1,FALSE))</f>
      </c>
      <c r="C44" s="3">
        <f>IF(ISERROR(VLOOKUP($A44,'データ作成貼付２'!$A$2:$M$97,'データ完成'!C$1,FALSE))=TRUE,"",VLOOKUP($A44,'データ作成貼付２'!$A$2:$M$97,'データ完成'!C$1,FALSE))</f>
      </c>
      <c r="D44" s="3">
        <f>IF(ISERROR(VLOOKUP($A44,'データ作成貼付２'!$A$2:$M$97,'データ完成'!D$1,FALSE))=TRUE,"",VLOOKUP($A44,'データ作成貼付２'!$A$2:$M$97,'データ完成'!D$1,FALSE))</f>
      </c>
      <c r="E44" s="3">
        <f>IF(ISERROR(VLOOKUP($A44,'データ作成貼付２'!$A$2:$M$97,'データ完成'!E$1,FALSE))=TRUE,"",VLOOKUP($A44,'データ作成貼付２'!$A$2:$M$97,'データ完成'!E$1,FALSE))</f>
      </c>
      <c r="F44" s="3">
        <f>IF(ISERROR(VLOOKUP($A44,'データ作成貼付２'!$A$2:$M$97,'データ完成'!F$1,FALSE))=TRUE,"",VLOOKUP($A44,'データ作成貼付２'!$A$2:$M$97,'データ完成'!F$1,FALSE))</f>
      </c>
      <c r="G44" s="3">
        <f>IF(ISERROR(VLOOKUP($A44,'データ作成貼付２'!$A$2:$M$97,'データ完成'!G$1,FALSE))=TRUE,"",VLOOKUP($A44,'データ作成貼付２'!$A$2:$M$97,'データ完成'!G$1,FALSE))</f>
      </c>
      <c r="H44" s="3">
        <f>IF(ISERROR(VLOOKUP($A44,'データ作成貼付２'!$A$2:$M$97,'データ完成'!H$1,FALSE))=TRUE,"",VLOOKUP($A44,'データ作成貼付２'!$A$2:$M$97,'データ完成'!H$1,FALSE))</f>
      </c>
      <c r="I44" s="3">
        <f>IF(ISERROR(VLOOKUP($A44*10+1,'データ作成貼付２'!$B$2:$M$97,'データ完成'!I$1,FALSE))=TRUE,"",VLOOKUP($A44*10+1,'データ作成貼付２'!$B$2:$M$97,'データ完成'!I$1,FALSE))</f>
      </c>
      <c r="J44" s="3">
        <f>IF(ISERROR(VLOOKUP($A44*10+2,'データ作成貼付２'!$B$2:$M$97,'データ完成'!J$1,FALSE))=TRUE,"",VLOOKUP($A44*10+2,'データ作成貼付２'!$B$2:$M$97,'データ完成'!J$1,FALSE))</f>
      </c>
      <c r="K44" s="3">
        <f>IF(ISERROR(VLOOKUP($A44*10+3,'データ作成貼付２'!$B$2:$M$97,'データ完成'!K$1,FALSE))=TRUE,"",VLOOKUP($A44*10+3,'データ作成貼付２'!$B$2:$M$97,'データ完成'!K$1,FALSE))</f>
      </c>
      <c r="L44" s="17">
        <f>IF(B44="","",IF(ISERROR(VLOOKUP($A44*10+4,'データ作成貼付２'!$B$2:$M$238,'データ完成'!L$1,FALSE))=TRUE,"","○"))</f>
      </c>
      <c r="M44" s="17">
        <f>IF(B44="","",IF(ISERROR(VLOOKUP($A44*10+5,'データ作成貼付２'!$B$2:$M$238,'データ完成'!M$1,FALSE))=TRUE,"","○"))</f>
      </c>
      <c r="N44" s="3">
        <f>IF(I44="","",VLOOKUP(LEFT(I44,5),'初期設定'!$E$19:$F$56,2,FALSE))</f>
      </c>
      <c r="O44" s="3">
        <f>IF(J44="","",VLOOKUP(LEFT(J44,5),'初期設定'!$E$19:$F$56,2,FALSE))</f>
      </c>
      <c r="P44" s="3">
        <f>IF(K44="","",VLOOKUP(LEFT(K44,5),'初期設定'!$E$19:$F$56,2,FALSE))</f>
      </c>
      <c r="Q44" s="3">
        <f>IF(G44="","",VLOOKUP(VALUE(RIGHT(G44,6)),'学校番号'!$A$2:$B$51,2))</f>
      </c>
    </row>
    <row r="45" spans="1:17" ht="13.5">
      <c r="A45" s="13">
        <v>43</v>
      </c>
      <c r="B45" s="11">
        <f>IF(ISERROR(VLOOKUP($A45,'データ作成貼付２'!$A$2:$M$97,'データ完成'!B$1,FALSE))=TRUE,"",VLOOKUP($A45,'データ作成貼付２'!$A$2:$M$97,'データ完成'!B$1,FALSE))</f>
      </c>
      <c r="C45" s="3">
        <f>IF(ISERROR(VLOOKUP($A45,'データ作成貼付２'!$A$2:$M$97,'データ完成'!C$1,FALSE))=TRUE,"",VLOOKUP($A45,'データ作成貼付２'!$A$2:$M$97,'データ完成'!C$1,FALSE))</f>
      </c>
      <c r="D45" s="3">
        <f>IF(ISERROR(VLOOKUP($A45,'データ作成貼付２'!$A$2:$M$97,'データ完成'!D$1,FALSE))=TRUE,"",VLOOKUP($A45,'データ作成貼付２'!$A$2:$M$97,'データ完成'!D$1,FALSE))</f>
      </c>
      <c r="E45" s="3">
        <f>IF(ISERROR(VLOOKUP($A45,'データ作成貼付２'!$A$2:$M$97,'データ完成'!E$1,FALSE))=TRUE,"",VLOOKUP($A45,'データ作成貼付２'!$A$2:$M$97,'データ完成'!E$1,FALSE))</f>
      </c>
      <c r="F45" s="3">
        <f>IF(ISERROR(VLOOKUP($A45,'データ作成貼付２'!$A$2:$M$97,'データ完成'!F$1,FALSE))=TRUE,"",VLOOKUP($A45,'データ作成貼付２'!$A$2:$M$97,'データ完成'!F$1,FALSE))</f>
      </c>
      <c r="G45" s="3">
        <f>IF(ISERROR(VLOOKUP($A45,'データ作成貼付２'!$A$2:$M$97,'データ完成'!G$1,FALSE))=TRUE,"",VLOOKUP($A45,'データ作成貼付２'!$A$2:$M$97,'データ完成'!G$1,FALSE))</f>
      </c>
      <c r="H45" s="3">
        <f>IF(ISERROR(VLOOKUP($A45,'データ作成貼付２'!$A$2:$M$97,'データ完成'!H$1,FALSE))=TRUE,"",VLOOKUP($A45,'データ作成貼付２'!$A$2:$M$97,'データ完成'!H$1,FALSE))</f>
      </c>
      <c r="I45" s="3">
        <f>IF(ISERROR(VLOOKUP($A45*10+1,'データ作成貼付２'!$B$2:$M$97,'データ完成'!I$1,FALSE))=TRUE,"",VLOOKUP($A45*10+1,'データ作成貼付２'!$B$2:$M$97,'データ完成'!I$1,FALSE))</f>
      </c>
      <c r="J45" s="3">
        <f>IF(ISERROR(VLOOKUP($A45*10+2,'データ作成貼付２'!$B$2:$M$97,'データ完成'!J$1,FALSE))=TRUE,"",VLOOKUP($A45*10+2,'データ作成貼付２'!$B$2:$M$97,'データ完成'!J$1,FALSE))</f>
      </c>
      <c r="K45" s="3">
        <f>IF(ISERROR(VLOOKUP($A45*10+3,'データ作成貼付２'!$B$2:$M$97,'データ完成'!K$1,FALSE))=TRUE,"",VLOOKUP($A45*10+3,'データ作成貼付２'!$B$2:$M$97,'データ完成'!K$1,FALSE))</f>
      </c>
      <c r="L45" s="17">
        <f>IF(B45="","",IF(ISERROR(VLOOKUP($A45*10+4,'データ作成貼付２'!$B$2:$M$238,'データ完成'!L$1,FALSE))=TRUE,"","○"))</f>
      </c>
      <c r="M45" s="17">
        <f>IF(B45="","",IF(ISERROR(VLOOKUP($A45*10+5,'データ作成貼付２'!$B$2:$M$238,'データ完成'!M$1,FALSE))=TRUE,"","○"))</f>
      </c>
      <c r="N45" s="3">
        <f>IF(I45="","",VLOOKUP(LEFT(I45,5),'初期設定'!$E$19:$F$56,2,FALSE))</f>
      </c>
      <c r="O45" s="3">
        <f>IF(J45="","",VLOOKUP(LEFT(J45,5),'初期設定'!$E$19:$F$56,2,FALSE))</f>
      </c>
      <c r="P45" s="3">
        <f>IF(K45="","",VLOOKUP(LEFT(K45,5),'初期設定'!$E$19:$F$56,2,FALSE))</f>
      </c>
      <c r="Q45" s="3">
        <f>IF(G45="","",VLOOKUP(VALUE(RIGHT(G45,6)),'学校番号'!$A$2:$B$51,2))</f>
      </c>
    </row>
    <row r="46" spans="1:17" ht="13.5">
      <c r="A46" s="13">
        <v>44</v>
      </c>
      <c r="B46" s="11">
        <f>IF(ISERROR(VLOOKUP($A46,'データ作成貼付２'!$A$2:$M$97,'データ完成'!B$1,FALSE))=TRUE,"",VLOOKUP($A46,'データ作成貼付２'!$A$2:$M$97,'データ完成'!B$1,FALSE))</f>
      </c>
      <c r="C46" s="3">
        <f>IF(ISERROR(VLOOKUP($A46,'データ作成貼付２'!$A$2:$M$97,'データ完成'!C$1,FALSE))=TRUE,"",VLOOKUP($A46,'データ作成貼付２'!$A$2:$M$97,'データ完成'!C$1,FALSE))</f>
      </c>
      <c r="D46" s="3">
        <f>IF(ISERROR(VLOOKUP($A46,'データ作成貼付２'!$A$2:$M$97,'データ完成'!D$1,FALSE))=TRUE,"",VLOOKUP($A46,'データ作成貼付２'!$A$2:$M$97,'データ完成'!D$1,FALSE))</f>
      </c>
      <c r="E46" s="3">
        <f>IF(ISERROR(VLOOKUP($A46,'データ作成貼付２'!$A$2:$M$97,'データ完成'!E$1,FALSE))=TRUE,"",VLOOKUP($A46,'データ作成貼付２'!$A$2:$M$97,'データ完成'!E$1,FALSE))</f>
      </c>
      <c r="F46" s="3">
        <f>IF(ISERROR(VLOOKUP($A46,'データ作成貼付２'!$A$2:$M$97,'データ完成'!F$1,FALSE))=TRUE,"",VLOOKUP($A46,'データ作成貼付２'!$A$2:$M$97,'データ完成'!F$1,FALSE))</f>
      </c>
      <c r="G46" s="3">
        <f>IF(ISERROR(VLOOKUP($A46,'データ作成貼付２'!$A$2:$M$97,'データ完成'!G$1,FALSE))=TRUE,"",VLOOKUP($A46,'データ作成貼付２'!$A$2:$M$97,'データ完成'!G$1,FALSE))</f>
      </c>
      <c r="H46" s="3">
        <f>IF(ISERROR(VLOOKUP($A46,'データ作成貼付２'!$A$2:$M$97,'データ完成'!H$1,FALSE))=TRUE,"",VLOOKUP($A46,'データ作成貼付２'!$A$2:$M$97,'データ完成'!H$1,FALSE))</f>
      </c>
      <c r="I46" s="3">
        <f>IF(ISERROR(VLOOKUP($A46*10+1,'データ作成貼付２'!$B$2:$M$97,'データ完成'!I$1,FALSE))=TRUE,"",VLOOKUP($A46*10+1,'データ作成貼付２'!$B$2:$M$97,'データ完成'!I$1,FALSE))</f>
      </c>
      <c r="J46" s="3">
        <f>IF(ISERROR(VLOOKUP($A46*10+2,'データ作成貼付２'!$B$2:$M$97,'データ完成'!J$1,FALSE))=TRUE,"",VLOOKUP($A46*10+2,'データ作成貼付２'!$B$2:$M$97,'データ完成'!J$1,FALSE))</f>
      </c>
      <c r="K46" s="3">
        <f>IF(ISERROR(VLOOKUP($A46*10+3,'データ作成貼付２'!$B$2:$M$97,'データ完成'!K$1,FALSE))=TRUE,"",VLOOKUP($A46*10+3,'データ作成貼付２'!$B$2:$M$97,'データ完成'!K$1,FALSE))</f>
      </c>
      <c r="L46" s="17">
        <f>IF(B46="","",IF(ISERROR(VLOOKUP($A46*10+4,'データ作成貼付２'!$B$2:$M$238,'データ完成'!L$1,FALSE))=TRUE,"","○"))</f>
      </c>
      <c r="M46" s="17">
        <f>IF(B46="","",IF(ISERROR(VLOOKUP($A46*10+5,'データ作成貼付２'!$B$2:$M$238,'データ完成'!M$1,FALSE))=TRUE,"","○"))</f>
      </c>
      <c r="N46" s="3">
        <f>IF(I46="","",VLOOKUP(LEFT(I46,5),'初期設定'!$E$19:$F$56,2,FALSE))</f>
      </c>
      <c r="O46" s="3">
        <f>IF(J46="","",VLOOKUP(LEFT(J46,5),'初期設定'!$E$19:$F$56,2,FALSE))</f>
      </c>
      <c r="P46" s="3">
        <f>IF(K46="","",VLOOKUP(LEFT(K46,5),'初期設定'!$E$19:$F$56,2,FALSE))</f>
      </c>
      <c r="Q46" s="3">
        <f>IF(G46="","",VLOOKUP(VALUE(RIGHT(G46,6)),'学校番号'!$A$2:$B$51,2))</f>
      </c>
    </row>
    <row r="47" spans="1:17" ht="13.5">
      <c r="A47" s="13">
        <v>45</v>
      </c>
      <c r="B47" s="11">
        <f>IF(ISERROR(VLOOKUP($A47,'データ作成貼付２'!$A$2:$M$97,'データ完成'!B$1,FALSE))=TRUE,"",VLOOKUP($A47,'データ作成貼付２'!$A$2:$M$97,'データ完成'!B$1,FALSE))</f>
      </c>
      <c r="C47" s="3">
        <f>IF(ISERROR(VLOOKUP($A47,'データ作成貼付２'!$A$2:$M$97,'データ完成'!C$1,FALSE))=TRUE,"",VLOOKUP($A47,'データ作成貼付２'!$A$2:$M$97,'データ完成'!C$1,FALSE))</f>
      </c>
      <c r="D47" s="3">
        <f>IF(ISERROR(VLOOKUP($A47,'データ作成貼付２'!$A$2:$M$97,'データ完成'!D$1,FALSE))=TRUE,"",VLOOKUP($A47,'データ作成貼付２'!$A$2:$M$97,'データ完成'!D$1,FALSE))</f>
      </c>
      <c r="E47" s="3">
        <f>IF(ISERROR(VLOOKUP($A47,'データ作成貼付２'!$A$2:$M$97,'データ完成'!E$1,FALSE))=TRUE,"",VLOOKUP($A47,'データ作成貼付２'!$A$2:$M$97,'データ完成'!E$1,FALSE))</f>
      </c>
      <c r="F47" s="3">
        <f>IF(ISERROR(VLOOKUP($A47,'データ作成貼付２'!$A$2:$M$97,'データ完成'!F$1,FALSE))=TRUE,"",VLOOKUP($A47,'データ作成貼付２'!$A$2:$M$97,'データ完成'!F$1,FALSE))</f>
      </c>
      <c r="G47" s="3">
        <f>IF(ISERROR(VLOOKUP($A47,'データ作成貼付２'!$A$2:$M$97,'データ完成'!G$1,FALSE))=TRUE,"",VLOOKUP($A47,'データ作成貼付２'!$A$2:$M$97,'データ完成'!G$1,FALSE))</f>
      </c>
      <c r="H47" s="3">
        <f>IF(ISERROR(VLOOKUP($A47,'データ作成貼付２'!$A$2:$M$97,'データ完成'!H$1,FALSE))=TRUE,"",VLOOKUP($A47,'データ作成貼付２'!$A$2:$M$97,'データ完成'!H$1,FALSE))</f>
      </c>
      <c r="I47" s="3">
        <f>IF(ISERROR(VLOOKUP($A47*10+1,'データ作成貼付２'!$B$2:$M$97,'データ完成'!I$1,FALSE))=TRUE,"",VLOOKUP($A47*10+1,'データ作成貼付２'!$B$2:$M$97,'データ完成'!I$1,FALSE))</f>
      </c>
      <c r="J47" s="3">
        <f>IF(ISERROR(VLOOKUP($A47*10+2,'データ作成貼付２'!$B$2:$M$97,'データ完成'!J$1,FALSE))=TRUE,"",VLOOKUP($A47*10+2,'データ作成貼付２'!$B$2:$M$97,'データ完成'!J$1,FALSE))</f>
      </c>
      <c r="K47" s="3">
        <f>IF(ISERROR(VLOOKUP($A47*10+3,'データ作成貼付２'!$B$2:$M$97,'データ完成'!K$1,FALSE))=TRUE,"",VLOOKUP($A47*10+3,'データ作成貼付２'!$B$2:$M$97,'データ完成'!K$1,FALSE))</f>
      </c>
      <c r="L47" s="17">
        <f>IF(B47="","",IF(ISERROR(VLOOKUP($A47*10+4,'データ作成貼付２'!$B$2:$M$238,'データ完成'!L$1,FALSE))=TRUE,"","○"))</f>
      </c>
      <c r="M47" s="17">
        <f>IF(B47="","",IF(ISERROR(VLOOKUP($A47*10+5,'データ作成貼付２'!$B$2:$M$238,'データ完成'!M$1,FALSE))=TRUE,"","○"))</f>
      </c>
      <c r="N47" s="3">
        <f>IF(I47="","",VLOOKUP(LEFT(I47,5),'初期設定'!$E$19:$F$56,2,FALSE))</f>
      </c>
      <c r="O47" s="3">
        <f>IF(J47="","",VLOOKUP(LEFT(J47,5),'初期設定'!$E$19:$F$56,2,FALSE))</f>
      </c>
      <c r="P47" s="3">
        <f>IF(K47="","",VLOOKUP(LEFT(K47,5),'初期設定'!$E$19:$F$56,2,FALSE))</f>
      </c>
      <c r="Q47" s="3">
        <f>IF(G47="","",VLOOKUP(VALUE(RIGHT(G47,6)),'学校番号'!$A$2:$B$51,2))</f>
      </c>
    </row>
    <row r="48" spans="1:17" ht="13.5">
      <c r="A48" s="13">
        <v>46</v>
      </c>
      <c r="B48" s="11">
        <f>IF(ISERROR(VLOOKUP($A48,'データ作成貼付２'!$A$2:$M$97,'データ完成'!B$1,FALSE))=TRUE,"",VLOOKUP($A48,'データ作成貼付２'!$A$2:$M$97,'データ完成'!B$1,FALSE))</f>
      </c>
      <c r="C48" s="3">
        <f>IF(ISERROR(VLOOKUP($A48,'データ作成貼付２'!$A$2:$M$97,'データ完成'!C$1,FALSE))=TRUE,"",VLOOKUP($A48,'データ作成貼付２'!$A$2:$M$97,'データ完成'!C$1,FALSE))</f>
      </c>
      <c r="D48" s="3">
        <f>IF(ISERROR(VLOOKUP($A48,'データ作成貼付２'!$A$2:$M$97,'データ完成'!D$1,FALSE))=TRUE,"",VLOOKUP($A48,'データ作成貼付２'!$A$2:$M$97,'データ完成'!D$1,FALSE))</f>
      </c>
      <c r="E48" s="3">
        <f>IF(ISERROR(VLOOKUP($A48,'データ作成貼付２'!$A$2:$M$97,'データ完成'!E$1,FALSE))=TRUE,"",VLOOKUP($A48,'データ作成貼付２'!$A$2:$M$97,'データ完成'!E$1,FALSE))</f>
      </c>
      <c r="F48" s="3">
        <f>IF(ISERROR(VLOOKUP($A48,'データ作成貼付２'!$A$2:$M$97,'データ完成'!F$1,FALSE))=TRUE,"",VLOOKUP($A48,'データ作成貼付２'!$A$2:$M$97,'データ完成'!F$1,FALSE))</f>
      </c>
      <c r="G48" s="3">
        <f>IF(ISERROR(VLOOKUP($A48,'データ作成貼付２'!$A$2:$M$97,'データ完成'!G$1,FALSE))=TRUE,"",VLOOKUP($A48,'データ作成貼付２'!$A$2:$M$97,'データ完成'!G$1,FALSE))</f>
      </c>
      <c r="H48" s="3">
        <f>IF(ISERROR(VLOOKUP($A48,'データ作成貼付２'!$A$2:$M$97,'データ完成'!H$1,FALSE))=TRUE,"",VLOOKUP($A48,'データ作成貼付２'!$A$2:$M$97,'データ完成'!H$1,FALSE))</f>
      </c>
      <c r="I48" s="3">
        <f>IF(ISERROR(VLOOKUP($A48*10+1,'データ作成貼付２'!$B$2:$M$97,'データ完成'!I$1,FALSE))=TRUE,"",VLOOKUP($A48*10+1,'データ作成貼付２'!$B$2:$M$97,'データ完成'!I$1,FALSE))</f>
      </c>
      <c r="J48" s="3">
        <f>IF(ISERROR(VLOOKUP($A48*10+2,'データ作成貼付２'!$B$2:$M$97,'データ完成'!J$1,FALSE))=TRUE,"",VLOOKUP($A48*10+2,'データ作成貼付２'!$B$2:$M$97,'データ完成'!J$1,FALSE))</f>
      </c>
      <c r="K48" s="3">
        <f>IF(ISERROR(VLOOKUP($A48*10+3,'データ作成貼付２'!$B$2:$M$97,'データ完成'!K$1,FALSE))=TRUE,"",VLOOKUP($A48*10+3,'データ作成貼付２'!$B$2:$M$97,'データ完成'!K$1,FALSE))</f>
      </c>
      <c r="L48" s="17">
        <f>IF(B48="","",IF(ISERROR(VLOOKUP($A48*10+4,'データ作成貼付２'!$B$2:$M$238,'データ完成'!L$1,FALSE))=TRUE,"","○"))</f>
      </c>
      <c r="M48" s="17">
        <f>IF(B48="","",IF(ISERROR(VLOOKUP($A48*10+5,'データ作成貼付２'!$B$2:$M$238,'データ完成'!M$1,FALSE))=TRUE,"","○"))</f>
      </c>
      <c r="N48" s="3">
        <f>IF(I48="","",VLOOKUP(LEFT(I48,5),'初期設定'!$E$19:$F$56,2,FALSE))</f>
      </c>
      <c r="O48" s="3">
        <f>IF(J48="","",VLOOKUP(LEFT(J48,5),'初期設定'!$E$19:$F$56,2,FALSE))</f>
      </c>
      <c r="P48" s="3">
        <f>IF(K48="","",VLOOKUP(LEFT(K48,5),'初期設定'!$E$19:$F$56,2,FALSE))</f>
      </c>
      <c r="Q48" s="3">
        <f>IF(G48="","",VLOOKUP(VALUE(RIGHT(G48,6)),'学校番号'!$A$2:$B$51,2))</f>
      </c>
    </row>
    <row r="49" spans="1:17" ht="13.5">
      <c r="A49" s="13">
        <v>47</v>
      </c>
      <c r="B49" s="11">
        <f>IF(ISERROR(VLOOKUP($A49,'データ作成貼付２'!$A$2:$M$97,'データ完成'!B$1,FALSE))=TRUE,"",VLOOKUP($A49,'データ作成貼付２'!$A$2:$M$97,'データ完成'!B$1,FALSE))</f>
      </c>
      <c r="C49" s="3">
        <f>IF(ISERROR(VLOOKUP($A49,'データ作成貼付２'!$A$2:$M$97,'データ完成'!C$1,FALSE))=TRUE,"",VLOOKUP($A49,'データ作成貼付２'!$A$2:$M$97,'データ完成'!C$1,FALSE))</f>
      </c>
      <c r="D49" s="3">
        <f>IF(ISERROR(VLOOKUP($A49,'データ作成貼付２'!$A$2:$M$97,'データ完成'!D$1,FALSE))=TRUE,"",VLOOKUP($A49,'データ作成貼付２'!$A$2:$M$97,'データ完成'!D$1,FALSE))</f>
      </c>
      <c r="E49" s="3">
        <f>IF(ISERROR(VLOOKUP($A49,'データ作成貼付２'!$A$2:$M$97,'データ完成'!E$1,FALSE))=TRUE,"",VLOOKUP($A49,'データ作成貼付２'!$A$2:$M$97,'データ完成'!E$1,FALSE))</f>
      </c>
      <c r="F49" s="3">
        <f>IF(ISERROR(VLOOKUP($A49,'データ作成貼付２'!$A$2:$M$97,'データ完成'!F$1,FALSE))=TRUE,"",VLOOKUP($A49,'データ作成貼付２'!$A$2:$M$97,'データ完成'!F$1,FALSE))</f>
      </c>
      <c r="G49" s="3">
        <f>IF(ISERROR(VLOOKUP($A49,'データ作成貼付２'!$A$2:$M$97,'データ完成'!G$1,FALSE))=TRUE,"",VLOOKUP($A49,'データ作成貼付２'!$A$2:$M$97,'データ完成'!G$1,FALSE))</f>
      </c>
      <c r="H49" s="3">
        <f>IF(ISERROR(VLOOKUP($A49,'データ作成貼付２'!$A$2:$M$97,'データ完成'!H$1,FALSE))=TRUE,"",VLOOKUP($A49,'データ作成貼付２'!$A$2:$M$97,'データ完成'!H$1,FALSE))</f>
      </c>
      <c r="I49" s="3">
        <f>IF(ISERROR(VLOOKUP($A49*10+1,'データ作成貼付２'!$B$2:$M$97,'データ完成'!I$1,FALSE))=TRUE,"",VLOOKUP($A49*10+1,'データ作成貼付２'!$B$2:$M$97,'データ完成'!I$1,FALSE))</f>
      </c>
      <c r="J49" s="3">
        <f>IF(ISERROR(VLOOKUP($A49*10+2,'データ作成貼付２'!$B$2:$M$97,'データ完成'!J$1,FALSE))=TRUE,"",VLOOKUP($A49*10+2,'データ作成貼付２'!$B$2:$M$97,'データ完成'!J$1,FALSE))</f>
      </c>
      <c r="K49" s="3">
        <f>IF(ISERROR(VLOOKUP($A49*10+3,'データ作成貼付２'!$B$2:$M$97,'データ完成'!K$1,FALSE))=TRUE,"",VLOOKUP($A49*10+3,'データ作成貼付２'!$B$2:$M$97,'データ完成'!K$1,FALSE))</f>
      </c>
      <c r="L49" s="17">
        <f>IF(B49="","",IF(ISERROR(VLOOKUP($A49*10+4,'データ作成貼付２'!$B$2:$M$238,'データ完成'!L$1,FALSE))=TRUE,"","○"))</f>
      </c>
      <c r="M49" s="17">
        <f>IF(B49="","",IF(ISERROR(VLOOKUP($A49*10+5,'データ作成貼付２'!$B$2:$M$238,'データ完成'!M$1,FALSE))=TRUE,"","○"))</f>
      </c>
      <c r="N49" s="3">
        <f>IF(I49="","",VLOOKUP(LEFT(I49,5),'初期設定'!$E$19:$F$56,2,FALSE))</f>
      </c>
      <c r="O49" s="3">
        <f>IF(J49="","",VLOOKUP(LEFT(J49,5),'初期設定'!$E$19:$F$56,2,FALSE))</f>
      </c>
      <c r="P49" s="3">
        <f>IF(K49="","",VLOOKUP(LEFT(K49,5),'初期設定'!$E$19:$F$56,2,FALSE))</f>
      </c>
      <c r="Q49" s="3">
        <f>IF(G49="","",VLOOKUP(VALUE(RIGHT(G49,6)),'学校番号'!$A$2:$B$51,2))</f>
      </c>
    </row>
    <row r="50" spans="1:17" ht="13.5">
      <c r="A50" s="13">
        <v>48</v>
      </c>
      <c r="B50" s="11">
        <f>IF(ISERROR(VLOOKUP($A50,'データ作成貼付２'!$A$2:$M$97,'データ完成'!B$1,FALSE))=TRUE,"",VLOOKUP($A50,'データ作成貼付２'!$A$2:$M$97,'データ完成'!B$1,FALSE))</f>
      </c>
      <c r="C50" s="3">
        <f>IF(ISERROR(VLOOKUP($A50,'データ作成貼付２'!$A$2:$M$97,'データ完成'!C$1,FALSE))=TRUE,"",VLOOKUP($A50,'データ作成貼付２'!$A$2:$M$97,'データ完成'!C$1,FALSE))</f>
      </c>
      <c r="D50" s="3">
        <f>IF(ISERROR(VLOOKUP($A50,'データ作成貼付２'!$A$2:$M$97,'データ完成'!D$1,FALSE))=TRUE,"",VLOOKUP($A50,'データ作成貼付２'!$A$2:$M$97,'データ完成'!D$1,FALSE))</f>
      </c>
      <c r="E50" s="3">
        <f>IF(ISERROR(VLOOKUP($A50,'データ作成貼付２'!$A$2:$M$97,'データ完成'!E$1,FALSE))=TRUE,"",VLOOKUP($A50,'データ作成貼付２'!$A$2:$M$97,'データ完成'!E$1,FALSE))</f>
      </c>
      <c r="F50" s="3">
        <f>IF(ISERROR(VLOOKUP($A50,'データ作成貼付２'!$A$2:$M$97,'データ完成'!F$1,FALSE))=TRUE,"",VLOOKUP($A50,'データ作成貼付２'!$A$2:$M$97,'データ完成'!F$1,FALSE))</f>
      </c>
      <c r="G50" s="3">
        <f>IF(ISERROR(VLOOKUP($A50,'データ作成貼付２'!$A$2:$M$97,'データ完成'!G$1,FALSE))=TRUE,"",VLOOKUP($A50,'データ作成貼付２'!$A$2:$M$97,'データ完成'!G$1,FALSE))</f>
      </c>
      <c r="H50" s="3">
        <f>IF(ISERROR(VLOOKUP($A50,'データ作成貼付２'!$A$2:$M$97,'データ完成'!H$1,FALSE))=TRUE,"",VLOOKUP($A50,'データ作成貼付２'!$A$2:$M$97,'データ完成'!H$1,FALSE))</f>
      </c>
      <c r="I50" s="3">
        <f>IF(ISERROR(VLOOKUP($A50*10+1,'データ作成貼付２'!$B$2:$M$97,'データ完成'!I$1,FALSE))=TRUE,"",VLOOKUP($A50*10+1,'データ作成貼付２'!$B$2:$M$97,'データ完成'!I$1,FALSE))</f>
      </c>
      <c r="J50" s="3">
        <f>IF(ISERROR(VLOOKUP($A50*10+2,'データ作成貼付２'!$B$2:$M$97,'データ完成'!J$1,FALSE))=TRUE,"",VLOOKUP($A50*10+2,'データ作成貼付２'!$B$2:$M$97,'データ完成'!J$1,FALSE))</f>
      </c>
      <c r="K50" s="3">
        <f>IF(ISERROR(VLOOKUP($A50*10+3,'データ作成貼付２'!$B$2:$M$97,'データ完成'!K$1,FALSE))=TRUE,"",VLOOKUP($A50*10+3,'データ作成貼付２'!$B$2:$M$97,'データ完成'!K$1,FALSE))</f>
      </c>
      <c r="L50" s="17">
        <f>IF(B50="","",IF(ISERROR(VLOOKUP($A50*10+4,'データ作成貼付２'!$B$2:$M$238,'データ完成'!L$1,FALSE))=TRUE,"","○"))</f>
      </c>
      <c r="M50" s="17">
        <f>IF(B50="","",IF(ISERROR(VLOOKUP($A50*10+5,'データ作成貼付２'!$B$2:$M$238,'データ完成'!M$1,FALSE))=TRUE,"","○"))</f>
      </c>
      <c r="N50" s="3">
        <f>IF(I50="","",VLOOKUP(LEFT(I50,5),'初期設定'!$E$19:$F$56,2,FALSE))</f>
      </c>
      <c r="O50" s="3">
        <f>IF(J50="","",VLOOKUP(LEFT(J50,5),'初期設定'!$E$19:$F$56,2,FALSE))</f>
      </c>
      <c r="P50" s="3">
        <f>IF(K50="","",VLOOKUP(LEFT(K50,5),'初期設定'!$E$19:$F$56,2,FALSE))</f>
      </c>
      <c r="Q50" s="3">
        <f>IF(G50="","",VLOOKUP(VALUE(RIGHT(G50,6)),'学校番号'!$A$2:$B$51,2))</f>
      </c>
    </row>
    <row r="51" spans="1:17" ht="13.5">
      <c r="A51" s="13">
        <v>49</v>
      </c>
      <c r="B51" s="11">
        <f>IF(ISERROR(VLOOKUP($A51,'データ作成貼付２'!$A$2:$M$97,'データ完成'!B$1,FALSE))=TRUE,"",VLOOKUP($A51,'データ作成貼付２'!$A$2:$M$97,'データ完成'!B$1,FALSE))</f>
      </c>
      <c r="C51" s="3">
        <f>IF(ISERROR(VLOOKUP($A51,'データ作成貼付２'!$A$2:$M$97,'データ完成'!C$1,FALSE))=TRUE,"",VLOOKUP($A51,'データ作成貼付２'!$A$2:$M$97,'データ完成'!C$1,FALSE))</f>
      </c>
      <c r="D51" s="3">
        <f>IF(ISERROR(VLOOKUP($A51,'データ作成貼付２'!$A$2:$M$97,'データ完成'!D$1,FALSE))=TRUE,"",VLOOKUP($A51,'データ作成貼付２'!$A$2:$M$97,'データ完成'!D$1,FALSE))</f>
      </c>
      <c r="E51" s="3">
        <f>IF(ISERROR(VLOOKUP($A51,'データ作成貼付２'!$A$2:$M$97,'データ完成'!E$1,FALSE))=TRUE,"",VLOOKUP($A51,'データ作成貼付２'!$A$2:$M$97,'データ完成'!E$1,FALSE))</f>
      </c>
      <c r="F51" s="3">
        <f>IF(ISERROR(VLOOKUP($A51,'データ作成貼付２'!$A$2:$M$97,'データ完成'!F$1,FALSE))=TRUE,"",VLOOKUP($A51,'データ作成貼付２'!$A$2:$M$97,'データ完成'!F$1,FALSE))</f>
      </c>
      <c r="G51" s="3">
        <f>IF(ISERROR(VLOOKUP($A51,'データ作成貼付２'!$A$2:$M$97,'データ完成'!G$1,FALSE))=TRUE,"",VLOOKUP($A51,'データ作成貼付２'!$A$2:$M$97,'データ完成'!G$1,FALSE))</f>
      </c>
      <c r="H51" s="3">
        <f>IF(ISERROR(VLOOKUP($A51,'データ作成貼付２'!$A$2:$M$97,'データ完成'!H$1,FALSE))=TRUE,"",VLOOKUP($A51,'データ作成貼付２'!$A$2:$M$97,'データ完成'!H$1,FALSE))</f>
      </c>
      <c r="I51" s="3">
        <f>IF(ISERROR(VLOOKUP($A51*10+1,'データ作成貼付２'!$B$2:$M$97,'データ完成'!I$1,FALSE))=TRUE,"",VLOOKUP($A51*10+1,'データ作成貼付２'!$B$2:$M$97,'データ完成'!I$1,FALSE))</f>
      </c>
      <c r="J51" s="3">
        <f>IF(ISERROR(VLOOKUP($A51*10+2,'データ作成貼付２'!$B$2:$M$97,'データ完成'!J$1,FALSE))=TRUE,"",VLOOKUP($A51*10+2,'データ作成貼付２'!$B$2:$M$97,'データ完成'!J$1,FALSE))</f>
      </c>
      <c r="K51" s="3">
        <f>IF(ISERROR(VLOOKUP($A51*10+3,'データ作成貼付２'!$B$2:$M$97,'データ完成'!K$1,FALSE))=TRUE,"",VLOOKUP($A51*10+3,'データ作成貼付２'!$B$2:$M$97,'データ完成'!K$1,FALSE))</f>
      </c>
      <c r="L51" s="17">
        <f>IF(B51="","",IF(ISERROR(VLOOKUP($A51*10+4,'データ作成貼付２'!$B$2:$M$238,'データ完成'!L$1,FALSE))=TRUE,"","○"))</f>
      </c>
      <c r="M51" s="17">
        <f>IF(B51="","",IF(ISERROR(VLOOKUP($A51*10+5,'データ作成貼付２'!$B$2:$M$238,'データ完成'!M$1,FALSE))=TRUE,"","○"))</f>
      </c>
      <c r="N51" s="3">
        <f>IF(I51="","",VLOOKUP(LEFT(I51,5),'初期設定'!$E$19:$F$56,2,FALSE))</f>
      </c>
      <c r="O51" s="3">
        <f>IF(J51="","",VLOOKUP(LEFT(J51,5),'初期設定'!$E$19:$F$56,2,FALSE))</f>
      </c>
      <c r="P51" s="3">
        <f>IF(K51="","",VLOOKUP(LEFT(K51,5),'初期設定'!$E$19:$F$56,2,FALSE))</f>
      </c>
      <c r="Q51" s="3">
        <f>IF(G51="","",VLOOKUP(VALUE(RIGHT(G51,6)),'学校番号'!$A$2:$B$51,2))</f>
      </c>
    </row>
    <row r="52" spans="1:17" ht="13.5">
      <c r="A52" s="13">
        <v>50</v>
      </c>
      <c r="B52" s="12">
        <f>IF(ISERROR(VLOOKUP($A52,'データ作成貼付２'!$A$2:$M$97,'データ完成'!B$1,FALSE))=TRUE,"",VLOOKUP($A52,'データ作成貼付２'!$A$2:$M$97,'データ完成'!B$1,FALSE))</f>
      </c>
      <c r="C52" s="4">
        <f>IF(ISERROR(VLOOKUP($A52,'データ作成貼付２'!$A$2:$M$97,'データ完成'!C$1,FALSE))=TRUE,"",VLOOKUP($A52,'データ作成貼付２'!$A$2:$M$97,'データ完成'!C$1,FALSE))</f>
      </c>
      <c r="D52" s="4">
        <f>IF(ISERROR(VLOOKUP($A52,'データ作成貼付２'!$A$2:$M$97,'データ完成'!D$1,FALSE))=TRUE,"",VLOOKUP($A52,'データ作成貼付２'!$A$2:$M$97,'データ完成'!D$1,FALSE))</f>
      </c>
      <c r="E52" s="4">
        <f>IF(ISERROR(VLOOKUP($A52,'データ作成貼付２'!$A$2:$M$97,'データ完成'!E$1,FALSE))=TRUE,"",VLOOKUP($A52,'データ作成貼付２'!$A$2:$M$97,'データ完成'!E$1,FALSE))</f>
      </c>
      <c r="F52" s="4">
        <f>IF(ISERROR(VLOOKUP($A52,'データ作成貼付２'!$A$2:$M$97,'データ完成'!F$1,FALSE))=TRUE,"",VLOOKUP($A52,'データ作成貼付２'!$A$2:$M$97,'データ完成'!F$1,FALSE))</f>
      </c>
      <c r="G52" s="4">
        <f>IF(ISERROR(VLOOKUP($A52,'データ作成貼付２'!$A$2:$M$97,'データ完成'!G$1,FALSE))=TRUE,"",VLOOKUP($A52,'データ作成貼付２'!$A$2:$M$97,'データ完成'!G$1,FALSE))</f>
      </c>
      <c r="H52" s="4">
        <f>IF(ISERROR(VLOOKUP($A52,'データ作成貼付２'!$A$2:$M$97,'データ完成'!H$1,FALSE))=TRUE,"",VLOOKUP($A52,'データ作成貼付２'!$A$2:$M$97,'データ完成'!H$1,FALSE))</f>
      </c>
      <c r="I52" s="4">
        <f>IF(ISERROR(VLOOKUP($A52*10+1,'データ作成貼付２'!$B$2:$M$97,'データ完成'!I$1,FALSE))=TRUE,"",VLOOKUP($A52*10+1,'データ作成貼付２'!$B$2:$M$97,'データ完成'!I$1,FALSE))</f>
      </c>
      <c r="J52" s="4">
        <f>IF(ISERROR(VLOOKUP($A52*10+2,'データ作成貼付２'!$B$2:$M$97,'データ完成'!J$1,FALSE))=TRUE,"",VLOOKUP($A52*10+2,'データ作成貼付２'!$B$2:$M$97,'データ完成'!J$1,FALSE))</f>
      </c>
      <c r="K52" s="4">
        <f>IF(ISERROR(VLOOKUP($A52*10+3,'データ作成貼付２'!$B$2:$M$97,'データ完成'!K$1,FALSE))=TRUE,"",VLOOKUP($A52*10+3,'データ作成貼付２'!$B$2:$M$97,'データ完成'!K$1,FALSE))</f>
      </c>
      <c r="L52" s="23">
        <f>IF(B52="","",IF(ISERROR(VLOOKUP($A52*10+4,'データ作成貼付２'!$B$2:$M$238,'データ完成'!L$1,FALSE))=TRUE,"","○"))</f>
      </c>
      <c r="M52" s="23">
        <f>IF(B52="","",IF(ISERROR(VLOOKUP($A52*10+5,'データ作成貼付２'!$B$2:$M$238,'データ完成'!M$1,FALSE))=TRUE,"","○"))</f>
      </c>
      <c r="N52" s="3">
        <f>IF(I52="","",VLOOKUP(LEFT(I52,5),'初期設定'!$E$19:$F$56,2,FALSE))</f>
      </c>
      <c r="O52" s="3">
        <f>IF(J52="","",VLOOKUP(LEFT(J52,5),'初期設定'!$E$19:$F$56,2,FALSE))</f>
      </c>
      <c r="P52" s="3">
        <f>IF(K52="","",VLOOKUP(LEFT(K52,5),'初期設定'!$E$19:$F$56,2,FALSE))</f>
      </c>
      <c r="Q52" s="4">
        <f>IF(G52="","",VLOOKUP(VALUE(RIGHT(G52,6)),'学校番号'!$A$2:$B$51,2))</f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4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60"/>
  <sheetViews>
    <sheetView zoomScalePageLayoutView="0" workbookViewId="0" topLeftCell="A16">
      <selection activeCell="B26" sqref="B26"/>
    </sheetView>
  </sheetViews>
  <sheetFormatPr defaultColWidth="9.00390625" defaultRowHeight="13.5"/>
  <cols>
    <col min="1" max="1" width="8.875" style="2" customWidth="1"/>
    <col min="2" max="2" width="11.625" style="2" bestFit="1" customWidth="1"/>
    <col min="3" max="3" width="13.875" style="2" bestFit="1" customWidth="1"/>
    <col min="4" max="16384" width="9.00390625" style="2" customWidth="1"/>
  </cols>
  <sheetData>
    <row r="1" spans="1:3" ht="13.5">
      <c r="A1" s="2" t="s">
        <v>511</v>
      </c>
      <c r="B1" s="2" t="s">
        <v>512</v>
      </c>
      <c r="C1" s="2" t="s">
        <v>176</v>
      </c>
    </row>
    <row r="2" spans="1:3" ht="13.5">
      <c r="A2" s="24">
        <v>284201</v>
      </c>
      <c r="B2" s="24" t="s">
        <v>188</v>
      </c>
      <c r="C2" s="129" t="s">
        <v>189</v>
      </c>
    </row>
    <row r="3" spans="1:3" ht="13.5">
      <c r="A3" s="24">
        <v>284202</v>
      </c>
      <c r="B3" s="24" t="s">
        <v>190</v>
      </c>
      <c r="C3" s="129" t="s">
        <v>191</v>
      </c>
    </row>
    <row r="4" spans="1:3" ht="13.5">
      <c r="A4" s="24">
        <v>284203</v>
      </c>
      <c r="B4" s="24" t="s">
        <v>192</v>
      </c>
      <c r="C4" s="129" t="s">
        <v>193</v>
      </c>
    </row>
    <row r="5" spans="1:3" ht="13.5">
      <c r="A5" s="24">
        <v>284204</v>
      </c>
      <c r="B5" s="24" t="s">
        <v>194</v>
      </c>
      <c r="C5" s="129" t="s">
        <v>195</v>
      </c>
    </row>
    <row r="6" spans="1:3" ht="13.5">
      <c r="A6" s="24">
        <v>284205</v>
      </c>
      <c r="B6" s="24" t="s">
        <v>689</v>
      </c>
      <c r="C6" s="129" t="s">
        <v>690</v>
      </c>
    </row>
    <row r="7" spans="1:3" ht="13.5">
      <c r="A7" s="24">
        <v>284206</v>
      </c>
      <c r="B7" s="24" t="s">
        <v>196</v>
      </c>
      <c r="C7" s="129" t="s">
        <v>197</v>
      </c>
    </row>
    <row r="8" spans="1:3" ht="13.5">
      <c r="A8" s="24">
        <v>284207</v>
      </c>
      <c r="B8" s="24" t="s">
        <v>198</v>
      </c>
      <c r="C8" s="129" t="s">
        <v>199</v>
      </c>
    </row>
    <row r="9" spans="1:3" ht="13.5">
      <c r="A9" s="24">
        <v>284208</v>
      </c>
      <c r="B9" s="24" t="s">
        <v>200</v>
      </c>
      <c r="C9" s="129" t="s">
        <v>201</v>
      </c>
    </row>
    <row r="10" spans="1:3" ht="13.5">
      <c r="A10" s="24">
        <v>284209</v>
      </c>
      <c r="B10" s="24" t="s">
        <v>202</v>
      </c>
      <c r="C10" s="129" t="s">
        <v>203</v>
      </c>
    </row>
    <row r="11" spans="1:3" ht="13.5">
      <c r="A11" s="24">
        <v>284210</v>
      </c>
      <c r="B11" s="24" t="s">
        <v>204</v>
      </c>
      <c r="C11" s="129" t="s">
        <v>205</v>
      </c>
    </row>
    <row r="12" spans="1:3" ht="13.5">
      <c r="A12" s="24">
        <v>284211</v>
      </c>
      <c r="B12" s="24" t="s">
        <v>206</v>
      </c>
      <c r="C12" s="129" t="s">
        <v>207</v>
      </c>
    </row>
    <row r="13" spans="1:3" ht="13.5">
      <c r="A13" s="24">
        <v>284212</v>
      </c>
      <c r="B13" s="24" t="s">
        <v>208</v>
      </c>
      <c r="C13" s="129" t="s">
        <v>209</v>
      </c>
    </row>
    <row r="14" spans="1:3" ht="13.5">
      <c r="A14" s="24">
        <v>284213</v>
      </c>
      <c r="B14" s="24" t="s">
        <v>210</v>
      </c>
      <c r="C14" s="129" t="s">
        <v>211</v>
      </c>
    </row>
    <row r="15" spans="1:3" ht="13.5">
      <c r="A15" s="24">
        <v>284214</v>
      </c>
      <c r="B15" s="24" t="s">
        <v>212</v>
      </c>
      <c r="C15" s="129" t="s">
        <v>213</v>
      </c>
    </row>
    <row r="16" spans="1:3" ht="13.5">
      <c r="A16" s="24">
        <v>284215</v>
      </c>
      <c r="B16" s="24" t="s">
        <v>214</v>
      </c>
      <c r="C16" s="129" t="s">
        <v>215</v>
      </c>
    </row>
    <row r="17" spans="1:3" ht="13.5">
      <c r="A17" s="24">
        <v>284216</v>
      </c>
      <c r="B17" s="24" t="s">
        <v>612</v>
      </c>
      <c r="C17" s="129" t="s">
        <v>613</v>
      </c>
    </row>
    <row r="18" spans="1:3" ht="13.5">
      <c r="A18" s="24">
        <v>284217</v>
      </c>
      <c r="B18" s="24" t="s">
        <v>216</v>
      </c>
      <c r="C18" s="129" t="s">
        <v>217</v>
      </c>
    </row>
    <row r="19" spans="1:3" ht="13.5">
      <c r="A19" s="24">
        <v>284218</v>
      </c>
      <c r="B19" s="24" t="s">
        <v>218</v>
      </c>
      <c r="C19" s="129" t="s">
        <v>219</v>
      </c>
    </row>
    <row r="20" spans="1:3" ht="13.5">
      <c r="A20" s="24">
        <v>284219</v>
      </c>
      <c r="B20" s="24" t="s">
        <v>220</v>
      </c>
      <c r="C20" s="129" t="s">
        <v>221</v>
      </c>
    </row>
    <row r="21" spans="1:3" ht="13.5">
      <c r="A21" s="24">
        <v>284220</v>
      </c>
      <c r="B21" s="24" t="s">
        <v>222</v>
      </c>
      <c r="C21" s="129" t="s">
        <v>223</v>
      </c>
    </row>
    <row r="22" spans="1:3" ht="13.5">
      <c r="A22" s="24">
        <v>284221</v>
      </c>
      <c r="B22" s="24" t="s">
        <v>600</v>
      </c>
      <c r="C22" s="129" t="s">
        <v>601</v>
      </c>
    </row>
    <row r="23" spans="1:3" ht="13.5">
      <c r="A23" s="24">
        <v>284222</v>
      </c>
      <c r="B23" s="24" t="s">
        <v>224</v>
      </c>
      <c r="C23" s="129" t="s">
        <v>225</v>
      </c>
    </row>
    <row r="24" spans="1:3" ht="13.5">
      <c r="A24" s="24">
        <v>284223</v>
      </c>
      <c r="B24" s="24" t="s">
        <v>710</v>
      </c>
      <c r="C24" s="129" t="s">
        <v>711</v>
      </c>
    </row>
    <row r="25" spans="1:3" ht="13.5">
      <c r="A25" s="24">
        <v>284224</v>
      </c>
      <c r="B25" s="24" t="s">
        <v>742</v>
      </c>
      <c r="C25" s="129" t="s">
        <v>743</v>
      </c>
    </row>
    <row r="26" spans="1:3" ht="13.5">
      <c r="A26" s="24">
        <v>284225</v>
      </c>
      <c r="B26" s="24" t="s">
        <v>226</v>
      </c>
      <c r="C26" s="129" t="s">
        <v>227</v>
      </c>
    </row>
    <row r="27" spans="1:3" ht="13.5">
      <c r="A27" s="24">
        <v>284226</v>
      </c>
      <c r="B27" s="24" t="s">
        <v>713</v>
      </c>
      <c r="C27" s="129" t="s">
        <v>714</v>
      </c>
    </row>
    <row r="28" spans="1:3" ht="13.5">
      <c r="A28" s="24">
        <v>284227</v>
      </c>
      <c r="B28" s="24" t="s">
        <v>228</v>
      </c>
      <c r="C28" s="129" t="s">
        <v>229</v>
      </c>
    </row>
    <row r="29" spans="1:3" ht="13.5">
      <c r="A29" s="24">
        <v>284228</v>
      </c>
      <c r="B29" s="24" t="s">
        <v>230</v>
      </c>
      <c r="C29" s="129" t="s">
        <v>231</v>
      </c>
    </row>
    <row r="30" spans="1:3" ht="13.5">
      <c r="A30" s="24">
        <v>284229</v>
      </c>
      <c r="B30" s="24" t="s">
        <v>232</v>
      </c>
      <c r="C30" s="129" t="s">
        <v>233</v>
      </c>
    </row>
    <row r="31" spans="1:3" ht="13.5">
      <c r="A31" s="24">
        <v>284230</v>
      </c>
      <c r="B31" s="24" t="s">
        <v>234</v>
      </c>
      <c r="C31" s="129" t="s">
        <v>235</v>
      </c>
    </row>
    <row r="32" spans="1:3" ht="13.5">
      <c r="A32" s="24">
        <v>284231</v>
      </c>
      <c r="B32" s="24" t="s">
        <v>236</v>
      </c>
      <c r="C32" s="129" t="s">
        <v>237</v>
      </c>
    </row>
    <row r="33" spans="1:3" ht="13.5">
      <c r="A33" s="24">
        <v>284232</v>
      </c>
      <c r="B33" s="24" t="s">
        <v>238</v>
      </c>
      <c r="C33" s="129" t="s">
        <v>239</v>
      </c>
    </row>
    <row r="34" spans="1:3" ht="13.5">
      <c r="A34" s="24">
        <v>284233</v>
      </c>
      <c r="B34" s="24" t="s">
        <v>240</v>
      </c>
      <c r="C34" s="129" t="s">
        <v>241</v>
      </c>
    </row>
    <row r="35" spans="1:3" ht="13.5">
      <c r="A35" s="24">
        <v>284234</v>
      </c>
      <c r="B35" s="24" t="s">
        <v>242</v>
      </c>
      <c r="C35" s="129" t="s">
        <v>243</v>
      </c>
    </row>
    <row r="36" spans="1:3" ht="13.5">
      <c r="A36" s="24">
        <v>284235</v>
      </c>
      <c r="B36" s="24" t="s">
        <v>244</v>
      </c>
      <c r="C36" s="129" t="s">
        <v>245</v>
      </c>
    </row>
    <row r="37" spans="1:3" ht="13.5">
      <c r="A37" s="24">
        <v>284236</v>
      </c>
      <c r="B37" s="24" t="s">
        <v>246</v>
      </c>
      <c r="C37" s="129" t="s">
        <v>247</v>
      </c>
    </row>
    <row r="38" spans="1:3" ht="13.5">
      <c r="A38" s="24">
        <v>284237</v>
      </c>
      <c r="B38" s="24" t="s">
        <v>606</v>
      </c>
      <c r="C38" s="129" t="s">
        <v>607</v>
      </c>
    </row>
    <row r="39" spans="1:3" ht="13.5">
      <c r="A39" s="24">
        <v>284238</v>
      </c>
      <c r="B39" s="24" t="s">
        <v>248</v>
      </c>
      <c r="C39" s="129" t="s">
        <v>249</v>
      </c>
    </row>
    <row r="40" spans="1:3" ht="13.5">
      <c r="A40" s="24">
        <v>284239</v>
      </c>
      <c r="B40" s="24" t="s">
        <v>250</v>
      </c>
      <c r="C40" s="129" t="s">
        <v>251</v>
      </c>
    </row>
    <row r="41" spans="1:3" ht="13.5">
      <c r="A41" s="24">
        <v>284240</v>
      </c>
      <c r="B41" s="24" t="s">
        <v>252</v>
      </c>
      <c r="C41" s="129" t="s">
        <v>253</v>
      </c>
    </row>
    <row r="42" spans="1:3" ht="13.5">
      <c r="A42" s="24">
        <v>284241</v>
      </c>
      <c r="B42" s="24" t="s">
        <v>254</v>
      </c>
      <c r="C42" s="129" t="s">
        <v>255</v>
      </c>
    </row>
    <row r="43" spans="1:3" ht="13.5">
      <c r="A43" s="24">
        <v>284242</v>
      </c>
      <c r="B43" s="24" t="s">
        <v>256</v>
      </c>
      <c r="C43" s="129" t="s">
        <v>257</v>
      </c>
    </row>
    <row r="44" spans="1:3" ht="13.5">
      <c r="A44" s="24">
        <v>284243</v>
      </c>
      <c r="B44" s="24"/>
      <c r="C44" s="129"/>
    </row>
    <row r="45" spans="1:3" ht="13.5">
      <c r="A45" s="24">
        <v>284244</v>
      </c>
      <c r="B45" s="24" t="s">
        <v>258</v>
      </c>
      <c r="C45" s="129" t="s">
        <v>259</v>
      </c>
    </row>
    <row r="46" spans="1:3" ht="13.5">
      <c r="A46" s="24">
        <v>284245</v>
      </c>
      <c r="B46" s="24" t="s">
        <v>608</v>
      </c>
      <c r="C46" s="129" t="s">
        <v>609</v>
      </c>
    </row>
    <row r="47" spans="1:3" ht="13.5">
      <c r="A47" s="24">
        <v>284246</v>
      </c>
      <c r="B47" s="24" t="s">
        <v>260</v>
      </c>
      <c r="C47" s="129" t="s">
        <v>261</v>
      </c>
    </row>
    <row r="48" spans="1:3" ht="13.5">
      <c r="A48" s="24">
        <v>284247</v>
      </c>
      <c r="B48" s="24" t="s">
        <v>262</v>
      </c>
      <c r="C48" s="129" t="s">
        <v>263</v>
      </c>
    </row>
    <row r="49" spans="1:3" ht="13.5">
      <c r="A49" s="24">
        <v>284248</v>
      </c>
      <c r="B49" s="24" t="s">
        <v>264</v>
      </c>
      <c r="C49" s="129" t="s">
        <v>265</v>
      </c>
    </row>
    <row r="50" spans="1:3" ht="13.5">
      <c r="A50" s="24">
        <v>284249</v>
      </c>
      <c r="B50" s="24" t="s">
        <v>602</v>
      </c>
      <c r="C50" s="129" t="s">
        <v>603</v>
      </c>
    </row>
    <row r="51" spans="1:3" ht="13.5">
      <c r="A51" s="24">
        <v>284250</v>
      </c>
      <c r="B51" s="24" t="s">
        <v>266</v>
      </c>
      <c r="C51" s="129" t="s">
        <v>267</v>
      </c>
    </row>
    <row r="52" spans="1:3" ht="13.5">
      <c r="A52" s="24">
        <v>284251</v>
      </c>
      <c r="B52" s="24" t="s">
        <v>268</v>
      </c>
      <c r="C52" s="129" t="s">
        <v>269</v>
      </c>
    </row>
    <row r="53" spans="1:3" ht="13.5">
      <c r="A53" s="24">
        <v>284252</v>
      </c>
      <c r="B53" s="24" t="s">
        <v>270</v>
      </c>
      <c r="C53" s="129" t="s">
        <v>271</v>
      </c>
    </row>
    <row r="54" spans="1:3" ht="13.5">
      <c r="A54" s="24">
        <v>284253</v>
      </c>
      <c r="B54" s="24" t="s">
        <v>272</v>
      </c>
      <c r="C54" s="129" t="s">
        <v>273</v>
      </c>
    </row>
    <row r="55" spans="1:3" ht="13.5">
      <c r="A55" s="24">
        <v>284254</v>
      </c>
      <c r="B55" s="24" t="s">
        <v>274</v>
      </c>
      <c r="C55" s="129" t="s">
        <v>275</v>
      </c>
    </row>
    <row r="56" spans="1:3" ht="13.5">
      <c r="A56" s="24">
        <v>284255</v>
      </c>
      <c r="B56" s="24" t="s">
        <v>276</v>
      </c>
      <c r="C56" s="129" t="s">
        <v>277</v>
      </c>
    </row>
    <row r="57" spans="1:3" ht="13.5">
      <c r="A57" s="24">
        <v>284256</v>
      </c>
      <c r="B57" s="24" t="s">
        <v>278</v>
      </c>
      <c r="C57" s="129" t="s">
        <v>279</v>
      </c>
    </row>
    <row r="58" spans="1:3" ht="13.5">
      <c r="A58" s="24">
        <v>284257</v>
      </c>
      <c r="B58" s="24" t="s">
        <v>280</v>
      </c>
      <c r="C58" s="129" t="s">
        <v>281</v>
      </c>
    </row>
    <row r="59" spans="1:3" ht="13.5">
      <c r="A59" s="24"/>
      <c r="B59" s="24"/>
      <c r="C59" s="129"/>
    </row>
    <row r="60" spans="1:3" ht="13.5">
      <c r="A60" s="24"/>
      <c r="B60" s="24"/>
      <c r="C60" s="129"/>
    </row>
  </sheetData>
  <sheetProtection formatCells="0" formatColumns="0" formatRows="0" insertColumns="0" insertRows="0" insertHyperlinks="0" deleteColumns="0"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58"/>
  <sheetViews>
    <sheetView zoomScalePageLayoutView="0" workbookViewId="0" topLeftCell="A1">
      <selection activeCell="T7" sqref="T7"/>
    </sheetView>
  </sheetViews>
  <sheetFormatPr defaultColWidth="9.00390625" defaultRowHeight="18.75" customHeight="1"/>
  <cols>
    <col min="1" max="1" width="3.25390625" style="200" customWidth="1"/>
    <col min="2" max="3" width="12.625" style="200" customWidth="1"/>
    <col min="4" max="4" width="12.625" style="234" customWidth="1"/>
    <col min="5" max="6" width="12.625" style="200" customWidth="1"/>
    <col min="7" max="9" width="9.00390625" style="200" customWidth="1"/>
    <col min="10" max="10" width="9.00390625" style="235" hidden="1" customWidth="1"/>
    <col min="11" max="11" width="26.875" style="235" hidden="1" customWidth="1"/>
    <col min="12" max="12" width="12.25390625" style="235" hidden="1" customWidth="1"/>
    <col min="13" max="13" width="9.00390625" style="235" hidden="1" customWidth="1"/>
    <col min="14" max="14" width="39.375" style="235" hidden="1" customWidth="1"/>
    <col min="15" max="15" width="18.00390625" style="235" hidden="1" customWidth="1"/>
    <col min="16" max="16" width="11.25390625" style="235" hidden="1" customWidth="1"/>
    <col min="17" max="17" width="10.25390625" style="235" hidden="1" customWidth="1"/>
    <col min="18" max="18" width="9.00390625" style="235" hidden="1" customWidth="1"/>
    <col min="19" max="16384" width="9.00390625" style="200" customWidth="1"/>
  </cols>
  <sheetData>
    <row r="1" spans="3:4" ht="24">
      <c r="C1" s="201" t="s">
        <v>510</v>
      </c>
      <c r="D1" s="201"/>
    </row>
    <row r="2" spans="2:9" ht="18.75" customHeight="1">
      <c r="B2" s="37" t="s">
        <v>545</v>
      </c>
      <c r="C2" s="262">
        <f>IF($C$3="","",VLOOKUP($C$3,$J$3:$O$60,2,FALSE))</f>
      </c>
      <c r="D2" s="263"/>
      <c r="E2" s="264"/>
      <c r="F2" s="202" t="s">
        <v>452</v>
      </c>
      <c r="G2" s="36"/>
      <c r="H2" s="36"/>
      <c r="I2" s="36"/>
    </row>
    <row r="3" spans="2:17" ht="18.75" customHeight="1">
      <c r="B3" s="37" t="s">
        <v>544</v>
      </c>
      <c r="C3" s="265"/>
      <c r="D3" s="266"/>
      <c r="E3" s="267"/>
      <c r="F3" s="203" t="s">
        <v>453</v>
      </c>
      <c r="G3" s="36"/>
      <c r="H3" s="36"/>
      <c r="I3" s="36"/>
      <c r="J3" s="204">
        <v>4201</v>
      </c>
      <c r="K3" s="25" t="s">
        <v>426</v>
      </c>
      <c r="L3" s="25" t="s">
        <v>331</v>
      </c>
      <c r="M3" s="25" t="s">
        <v>614</v>
      </c>
      <c r="N3" s="25" t="s">
        <v>282</v>
      </c>
      <c r="O3" s="25" t="s">
        <v>377</v>
      </c>
      <c r="P3" s="25" t="s">
        <v>615</v>
      </c>
      <c r="Q3" s="25" t="s">
        <v>616</v>
      </c>
    </row>
    <row r="4" spans="2:17" ht="18.75" customHeight="1">
      <c r="B4" s="37" t="s">
        <v>538</v>
      </c>
      <c r="C4" s="262">
        <f>IF($C$3="","",VLOOKUP($C$3,$J$3:$O$60,3,FALSE))</f>
      </c>
      <c r="D4" s="263"/>
      <c r="E4" s="264"/>
      <c r="F4" s="202" t="s">
        <v>452</v>
      </c>
      <c r="G4" s="36"/>
      <c r="H4" s="36"/>
      <c r="I4" s="36"/>
      <c r="J4" s="204">
        <v>4202</v>
      </c>
      <c r="K4" s="25" t="s">
        <v>617</v>
      </c>
      <c r="L4" s="25" t="s">
        <v>332</v>
      </c>
      <c r="M4" s="25" t="s">
        <v>492</v>
      </c>
      <c r="N4" s="25" t="s">
        <v>283</v>
      </c>
      <c r="O4" s="25" t="s">
        <v>378</v>
      </c>
      <c r="P4" s="25" t="s">
        <v>615</v>
      </c>
      <c r="Q4" s="25" t="s">
        <v>618</v>
      </c>
    </row>
    <row r="5" spans="2:17" ht="18.75" customHeight="1">
      <c r="B5" s="37" t="s">
        <v>539</v>
      </c>
      <c r="C5" s="262">
        <f>IF($C$3="","",VLOOKUP($C$3,$J$3:$O$60,6,FALSE))</f>
      </c>
      <c r="D5" s="263"/>
      <c r="E5" s="264"/>
      <c r="F5" s="202" t="s">
        <v>452</v>
      </c>
      <c r="G5" s="36"/>
      <c r="H5" s="36"/>
      <c r="I5" s="36"/>
      <c r="J5" s="204">
        <v>4203</v>
      </c>
      <c r="K5" s="25" t="s">
        <v>716</v>
      </c>
      <c r="L5" s="25" t="s">
        <v>333</v>
      </c>
      <c r="M5" s="25" t="s">
        <v>454</v>
      </c>
      <c r="N5" s="25" t="s">
        <v>284</v>
      </c>
      <c r="O5" s="25" t="s">
        <v>379</v>
      </c>
      <c r="P5" s="25" t="s">
        <v>615</v>
      </c>
      <c r="Q5" s="25" t="s">
        <v>619</v>
      </c>
    </row>
    <row r="6" spans="2:17" ht="18.75" customHeight="1">
      <c r="B6" s="37" t="s">
        <v>540</v>
      </c>
      <c r="C6" s="262">
        <f>IF($C$3="","",VLOOKUP($C$3,$J$3:$O$60,5,FALSE))</f>
      </c>
      <c r="D6" s="263"/>
      <c r="E6" s="264"/>
      <c r="F6" s="202" t="s">
        <v>452</v>
      </c>
      <c r="J6" s="204">
        <v>4204</v>
      </c>
      <c r="K6" s="25" t="s">
        <v>427</v>
      </c>
      <c r="L6" s="25" t="s">
        <v>334</v>
      </c>
      <c r="M6" s="25" t="s">
        <v>455</v>
      </c>
      <c r="N6" s="25" t="s">
        <v>285</v>
      </c>
      <c r="O6" s="25" t="s">
        <v>380</v>
      </c>
      <c r="P6" s="25" t="s">
        <v>615</v>
      </c>
      <c r="Q6" s="25" t="s">
        <v>620</v>
      </c>
    </row>
    <row r="7" spans="2:17" ht="18.75" customHeight="1">
      <c r="B7" s="38" t="s">
        <v>541</v>
      </c>
      <c r="C7" s="265"/>
      <c r="D7" s="266"/>
      <c r="E7" s="267"/>
      <c r="J7" s="204">
        <v>4205</v>
      </c>
      <c r="K7" s="25" t="s">
        <v>703</v>
      </c>
      <c r="L7" s="25" t="s">
        <v>681</v>
      </c>
      <c r="M7" s="25" t="s">
        <v>682</v>
      </c>
      <c r="N7" s="25" t="s">
        <v>683</v>
      </c>
      <c r="O7" s="25" t="s">
        <v>684</v>
      </c>
      <c r="P7" s="25" t="s">
        <v>615</v>
      </c>
      <c r="Q7" s="25" t="s">
        <v>685</v>
      </c>
    </row>
    <row r="8" spans="2:17" ht="18.75" customHeight="1">
      <c r="B8" s="38" t="s">
        <v>542</v>
      </c>
      <c r="C8" s="265"/>
      <c r="D8" s="266"/>
      <c r="E8" s="267"/>
      <c r="J8" s="204">
        <v>4206</v>
      </c>
      <c r="K8" s="25" t="s">
        <v>428</v>
      </c>
      <c r="L8" s="25" t="s">
        <v>335</v>
      </c>
      <c r="M8" s="25" t="s">
        <v>456</v>
      </c>
      <c r="N8" s="25" t="s">
        <v>286</v>
      </c>
      <c r="O8" s="25" t="s">
        <v>381</v>
      </c>
      <c r="P8" s="25" t="s">
        <v>615</v>
      </c>
      <c r="Q8" s="25" t="s">
        <v>717</v>
      </c>
    </row>
    <row r="9" spans="2:17" ht="18.75" customHeight="1">
      <c r="B9" s="38" t="s">
        <v>543</v>
      </c>
      <c r="C9" s="205" t="s">
        <v>503</v>
      </c>
      <c r="D9" s="205" t="s">
        <v>75</v>
      </c>
      <c r="E9" s="206" t="s">
        <v>537</v>
      </c>
      <c r="J9" s="204">
        <v>4207</v>
      </c>
      <c r="K9" s="25" t="s">
        <v>429</v>
      </c>
      <c r="L9" s="25" t="s">
        <v>336</v>
      </c>
      <c r="M9" s="25" t="s">
        <v>457</v>
      </c>
      <c r="N9" s="25" t="s">
        <v>287</v>
      </c>
      <c r="O9" s="25" t="s">
        <v>382</v>
      </c>
      <c r="P9" s="25" t="s">
        <v>615</v>
      </c>
      <c r="Q9" s="25" t="s">
        <v>621</v>
      </c>
    </row>
    <row r="10" spans="2:18" ht="18.75" customHeight="1">
      <c r="B10" s="38">
        <v>1</v>
      </c>
      <c r="C10" s="236"/>
      <c r="D10" s="237"/>
      <c r="E10" s="238"/>
      <c r="J10" s="204">
        <v>4208</v>
      </c>
      <c r="K10" s="25" t="s">
        <v>622</v>
      </c>
      <c r="L10" s="25" t="s">
        <v>337</v>
      </c>
      <c r="M10" s="25" t="s">
        <v>458</v>
      </c>
      <c r="N10" s="25" t="s">
        <v>288</v>
      </c>
      <c r="O10" s="25" t="s">
        <v>383</v>
      </c>
      <c r="P10" s="25" t="s">
        <v>615</v>
      </c>
      <c r="Q10" s="25" t="s">
        <v>718</v>
      </c>
      <c r="R10" s="200" t="s">
        <v>719</v>
      </c>
    </row>
    <row r="11" spans="2:18" ht="18.75" customHeight="1">
      <c r="B11" s="38">
        <v>2</v>
      </c>
      <c r="C11" s="236"/>
      <c r="D11" s="237"/>
      <c r="E11" s="238"/>
      <c r="J11" s="204">
        <v>4209</v>
      </c>
      <c r="K11" s="25" t="s">
        <v>430</v>
      </c>
      <c r="L11" s="25" t="s">
        <v>338</v>
      </c>
      <c r="M11" s="25" t="s">
        <v>459</v>
      </c>
      <c r="N11" s="25" t="s">
        <v>289</v>
      </c>
      <c r="O11" s="25" t="s">
        <v>384</v>
      </c>
      <c r="P11" s="25" t="s">
        <v>615</v>
      </c>
      <c r="Q11" s="25" t="s">
        <v>623</v>
      </c>
      <c r="R11" s="200" t="s">
        <v>701</v>
      </c>
    </row>
    <row r="12" spans="2:18" ht="18.75" customHeight="1">
      <c r="B12" s="38">
        <v>3</v>
      </c>
      <c r="C12" s="236"/>
      <c r="D12" s="237"/>
      <c r="E12" s="238"/>
      <c r="J12" s="204">
        <v>4210</v>
      </c>
      <c r="K12" s="25" t="s">
        <v>624</v>
      </c>
      <c r="L12" s="25" t="s">
        <v>339</v>
      </c>
      <c r="M12" s="25" t="s">
        <v>460</v>
      </c>
      <c r="N12" s="25" t="s">
        <v>290</v>
      </c>
      <c r="O12" s="25" t="s">
        <v>385</v>
      </c>
      <c r="P12" s="25" t="s">
        <v>615</v>
      </c>
      <c r="Q12" s="25" t="s">
        <v>625</v>
      </c>
      <c r="R12" s="200" t="s">
        <v>720</v>
      </c>
    </row>
    <row r="13" spans="2:18" ht="18.75" customHeight="1">
      <c r="B13" s="38">
        <v>4</v>
      </c>
      <c r="C13" s="236"/>
      <c r="D13" s="237"/>
      <c r="E13" s="238"/>
      <c r="J13" s="204">
        <v>4211</v>
      </c>
      <c r="K13" s="25" t="s">
        <v>626</v>
      </c>
      <c r="L13" s="25" t="s">
        <v>339</v>
      </c>
      <c r="M13" s="25" t="s">
        <v>460</v>
      </c>
      <c r="N13" s="25" t="s">
        <v>291</v>
      </c>
      <c r="O13" s="25" t="s">
        <v>386</v>
      </c>
      <c r="P13" s="25" t="s">
        <v>615</v>
      </c>
      <c r="Q13" s="25" t="s">
        <v>627</v>
      </c>
      <c r="R13" s="200" t="s">
        <v>702</v>
      </c>
    </row>
    <row r="14" spans="2:17" ht="18.75" customHeight="1">
      <c r="B14" s="38" t="s">
        <v>532</v>
      </c>
      <c r="C14" s="207" t="s">
        <v>532</v>
      </c>
      <c r="D14" s="205" t="s">
        <v>499</v>
      </c>
      <c r="E14" s="206" t="s">
        <v>500</v>
      </c>
      <c r="F14" s="206" t="s">
        <v>596</v>
      </c>
      <c r="J14" s="204">
        <v>4212</v>
      </c>
      <c r="K14" s="25" t="s">
        <v>431</v>
      </c>
      <c r="L14" s="25" t="s">
        <v>340</v>
      </c>
      <c r="M14" s="25" t="s">
        <v>461</v>
      </c>
      <c r="N14" s="25" t="s">
        <v>292</v>
      </c>
      <c r="O14" s="25" t="s">
        <v>387</v>
      </c>
      <c r="P14" s="25" t="s">
        <v>615</v>
      </c>
      <c r="Q14" s="25" t="s">
        <v>628</v>
      </c>
    </row>
    <row r="15" spans="2:17" ht="18.75" customHeight="1">
      <c r="B15" s="38"/>
      <c r="C15" s="208" t="s">
        <v>560</v>
      </c>
      <c r="D15" s="239"/>
      <c r="E15" s="239"/>
      <c r="F15" s="209">
        <f>SUM(D15:E15)</f>
        <v>0</v>
      </c>
      <c r="J15" s="204">
        <v>4213</v>
      </c>
      <c r="K15" s="25" t="s">
        <v>629</v>
      </c>
      <c r="L15" s="25" t="s">
        <v>341</v>
      </c>
      <c r="M15" s="25" t="s">
        <v>462</v>
      </c>
      <c r="N15" s="25" t="s">
        <v>293</v>
      </c>
      <c r="O15" s="25" t="s">
        <v>388</v>
      </c>
      <c r="P15" s="25" t="s">
        <v>615</v>
      </c>
      <c r="Q15" s="25" t="s">
        <v>630</v>
      </c>
    </row>
    <row r="16" spans="1:17" ht="18.75" customHeight="1">
      <c r="A16" s="210"/>
      <c r="B16" s="39"/>
      <c r="C16" s="208" t="s">
        <v>536</v>
      </c>
      <c r="D16" s="239"/>
      <c r="E16" s="239"/>
      <c r="F16" s="209">
        <f>SUM(D16:E16)</f>
        <v>0</v>
      </c>
      <c r="J16" s="204">
        <v>4214</v>
      </c>
      <c r="K16" s="25" t="s">
        <v>631</v>
      </c>
      <c r="L16" s="25" t="s">
        <v>342</v>
      </c>
      <c r="M16" s="25" t="s">
        <v>463</v>
      </c>
      <c r="N16" s="25" t="s">
        <v>294</v>
      </c>
      <c r="O16" s="25" t="s">
        <v>389</v>
      </c>
      <c r="P16" s="25" t="s">
        <v>615</v>
      </c>
      <c r="Q16" s="25" t="s">
        <v>632</v>
      </c>
    </row>
    <row r="17" spans="1:17" ht="18.75" customHeight="1" thickBot="1">
      <c r="A17" s="210"/>
      <c r="B17" s="39"/>
      <c r="C17" s="211" t="s">
        <v>561</v>
      </c>
      <c r="D17" s="212">
        <f>SUM(D15:D16)</f>
        <v>0</v>
      </c>
      <c r="E17" s="212">
        <f>SUM(E15:E16)</f>
        <v>0</v>
      </c>
      <c r="F17" s="212">
        <f>SUM(F15:F16)</f>
        <v>0</v>
      </c>
      <c r="J17" s="204">
        <v>4215</v>
      </c>
      <c r="K17" s="25" t="s">
        <v>715</v>
      </c>
      <c r="L17" s="25" t="s">
        <v>343</v>
      </c>
      <c r="M17" s="25" t="s">
        <v>464</v>
      </c>
      <c r="N17" s="25" t="s">
        <v>295</v>
      </c>
      <c r="O17" s="25" t="s">
        <v>390</v>
      </c>
      <c r="P17" s="25" t="s">
        <v>615</v>
      </c>
      <c r="Q17" s="25" t="s">
        <v>633</v>
      </c>
    </row>
    <row r="18" spans="1:17" ht="18.75" customHeight="1">
      <c r="A18" s="213"/>
      <c r="B18" s="214" t="s">
        <v>509</v>
      </c>
      <c r="C18" s="215" t="s">
        <v>504</v>
      </c>
      <c r="D18" s="215" t="s">
        <v>520</v>
      </c>
      <c r="E18" s="216" t="s">
        <v>517</v>
      </c>
      <c r="F18" s="217" t="s">
        <v>504</v>
      </c>
      <c r="J18" s="204">
        <v>4216</v>
      </c>
      <c r="K18" s="25" t="s">
        <v>634</v>
      </c>
      <c r="L18" s="25" t="s">
        <v>344</v>
      </c>
      <c r="M18" s="25" t="s">
        <v>465</v>
      </c>
      <c r="N18" s="25" t="s">
        <v>296</v>
      </c>
      <c r="O18" s="25" t="s">
        <v>391</v>
      </c>
      <c r="P18" s="25" t="s">
        <v>615</v>
      </c>
      <c r="Q18" s="25" t="s">
        <v>635</v>
      </c>
    </row>
    <row r="19" spans="1:17" ht="18.75" customHeight="1">
      <c r="A19" s="258" t="s">
        <v>501</v>
      </c>
      <c r="B19" s="218" t="s">
        <v>577</v>
      </c>
      <c r="C19" s="219" t="s">
        <v>57</v>
      </c>
      <c r="D19" s="220" t="s">
        <v>514</v>
      </c>
      <c r="E19" s="35" t="str">
        <f>B19</f>
        <v>00201</v>
      </c>
      <c r="F19" s="221" t="str">
        <f>C19</f>
        <v>1年100m</v>
      </c>
      <c r="J19" s="204">
        <v>4217</v>
      </c>
      <c r="K19" s="25" t="s">
        <v>636</v>
      </c>
      <c r="L19" s="25" t="s">
        <v>345</v>
      </c>
      <c r="M19" s="25" t="s">
        <v>466</v>
      </c>
      <c r="N19" s="25" t="s">
        <v>297</v>
      </c>
      <c r="O19" s="25" t="s">
        <v>392</v>
      </c>
      <c r="P19" s="25" t="s">
        <v>615</v>
      </c>
      <c r="Q19" s="25" t="s">
        <v>721</v>
      </c>
    </row>
    <row r="20" spans="1:17" ht="18.75" customHeight="1">
      <c r="A20" s="259"/>
      <c r="B20" s="218" t="s">
        <v>580</v>
      </c>
      <c r="C20" s="219" t="s">
        <v>59</v>
      </c>
      <c r="D20" s="220" t="s">
        <v>514</v>
      </c>
      <c r="E20" s="33" t="str">
        <f aca="true" t="shared" si="0" ref="E20:E36">B20</f>
        <v>00301</v>
      </c>
      <c r="F20" s="221" t="str">
        <f aca="true" t="shared" si="1" ref="F20:F36">C20</f>
        <v>1年200m</v>
      </c>
      <c r="J20" s="204">
        <v>4218</v>
      </c>
      <c r="K20" s="25" t="s">
        <v>432</v>
      </c>
      <c r="L20" s="25" t="s">
        <v>346</v>
      </c>
      <c r="M20" s="25" t="s">
        <v>493</v>
      </c>
      <c r="N20" s="25" t="s">
        <v>298</v>
      </c>
      <c r="O20" s="25" t="s">
        <v>393</v>
      </c>
      <c r="P20" s="25" t="s">
        <v>615</v>
      </c>
      <c r="Q20" s="25" t="s">
        <v>637</v>
      </c>
    </row>
    <row r="21" spans="1:17" ht="18.75" customHeight="1">
      <c r="A21" s="259"/>
      <c r="B21" s="218" t="s">
        <v>579</v>
      </c>
      <c r="C21" s="219" t="s">
        <v>61</v>
      </c>
      <c r="D21" s="220" t="s">
        <v>514</v>
      </c>
      <c r="E21" s="33" t="str">
        <f t="shared" si="0"/>
        <v>00501</v>
      </c>
      <c r="F21" s="221" t="str">
        <f t="shared" si="1"/>
        <v>1年400m</v>
      </c>
      <c r="J21" s="204">
        <v>4219</v>
      </c>
      <c r="K21" s="25" t="s">
        <v>638</v>
      </c>
      <c r="L21" s="25" t="s">
        <v>347</v>
      </c>
      <c r="M21" s="25" t="s">
        <v>467</v>
      </c>
      <c r="N21" s="25" t="s">
        <v>299</v>
      </c>
      <c r="O21" s="25" t="s">
        <v>394</v>
      </c>
      <c r="P21" s="25" t="s">
        <v>615</v>
      </c>
      <c r="Q21" s="25" t="s">
        <v>722</v>
      </c>
    </row>
    <row r="22" spans="1:17" ht="18.75" customHeight="1">
      <c r="A22" s="259"/>
      <c r="B22" s="218" t="s">
        <v>0</v>
      </c>
      <c r="C22" s="219" t="s">
        <v>63</v>
      </c>
      <c r="D22" s="220" t="s">
        <v>514</v>
      </c>
      <c r="E22" s="33" t="str">
        <f t="shared" si="0"/>
        <v>00601</v>
      </c>
      <c r="F22" s="221" t="str">
        <f t="shared" si="1"/>
        <v>1年800m</v>
      </c>
      <c r="J22" s="204">
        <v>4220</v>
      </c>
      <c r="K22" s="25" t="s">
        <v>433</v>
      </c>
      <c r="L22" s="222" t="s">
        <v>348</v>
      </c>
      <c r="M22" s="222" t="s">
        <v>468</v>
      </c>
      <c r="N22" s="222" t="s">
        <v>300</v>
      </c>
      <c r="O22" s="222" t="s">
        <v>395</v>
      </c>
      <c r="P22" s="222" t="s">
        <v>615</v>
      </c>
      <c r="Q22" s="222" t="s">
        <v>639</v>
      </c>
    </row>
    <row r="23" spans="1:17" ht="18.75" customHeight="1">
      <c r="A23" s="259"/>
      <c r="B23" s="218" t="s">
        <v>1</v>
      </c>
      <c r="C23" s="219" t="s">
        <v>65</v>
      </c>
      <c r="D23" s="220" t="s">
        <v>514</v>
      </c>
      <c r="E23" s="33" t="str">
        <f t="shared" si="0"/>
        <v>00801</v>
      </c>
      <c r="F23" s="221" t="str">
        <f t="shared" si="1"/>
        <v>1年1500m</v>
      </c>
      <c r="J23" s="204">
        <v>4221</v>
      </c>
      <c r="K23" s="25" t="s">
        <v>599</v>
      </c>
      <c r="L23" s="25" t="s">
        <v>349</v>
      </c>
      <c r="M23" s="25" t="s">
        <v>469</v>
      </c>
      <c r="N23" s="25" t="s">
        <v>301</v>
      </c>
      <c r="O23" s="25" t="s">
        <v>396</v>
      </c>
      <c r="P23" s="25" t="s">
        <v>615</v>
      </c>
      <c r="Q23" s="25" t="s">
        <v>686</v>
      </c>
    </row>
    <row r="24" spans="1:17" ht="18.75" customHeight="1">
      <c r="A24" s="259"/>
      <c r="B24" s="218" t="s">
        <v>2</v>
      </c>
      <c r="C24" s="219" t="s">
        <v>67</v>
      </c>
      <c r="D24" s="220" t="s">
        <v>514</v>
      </c>
      <c r="E24" s="33" t="str">
        <f t="shared" si="0"/>
        <v>01101</v>
      </c>
      <c r="F24" s="221" t="str">
        <f t="shared" si="1"/>
        <v>1年5000m</v>
      </c>
      <c r="J24" s="204">
        <v>4222</v>
      </c>
      <c r="K24" s="25"/>
      <c r="L24" s="25"/>
      <c r="M24" s="25"/>
      <c r="N24" s="25"/>
      <c r="O24" s="25"/>
      <c r="P24" s="25"/>
      <c r="Q24" s="25"/>
    </row>
    <row r="25" spans="1:17" ht="18.75" customHeight="1">
      <c r="A25" s="259"/>
      <c r="B25" s="218" t="s">
        <v>740</v>
      </c>
      <c r="C25" s="219" t="s">
        <v>744</v>
      </c>
      <c r="D25" s="220" t="s">
        <v>514</v>
      </c>
      <c r="E25" s="33" t="str">
        <f t="shared" si="0"/>
        <v>03301</v>
      </c>
      <c r="F25" s="221" t="str">
        <f t="shared" si="1"/>
        <v>1年110mJH</v>
      </c>
      <c r="J25" s="204">
        <v>4223</v>
      </c>
      <c r="K25" s="25" t="s">
        <v>737</v>
      </c>
      <c r="L25" s="25" t="s">
        <v>350</v>
      </c>
      <c r="M25" s="25" t="s">
        <v>470</v>
      </c>
      <c r="N25" s="25" t="s">
        <v>734</v>
      </c>
      <c r="O25" s="25" t="s">
        <v>735</v>
      </c>
      <c r="P25" s="25" t="s">
        <v>615</v>
      </c>
      <c r="Q25" s="25" t="s">
        <v>736</v>
      </c>
    </row>
    <row r="26" spans="1:17" ht="18.75" customHeight="1">
      <c r="A26" s="259"/>
      <c r="B26" s="218" t="s">
        <v>3</v>
      </c>
      <c r="C26" s="219" t="s">
        <v>69</v>
      </c>
      <c r="D26" s="220" t="s">
        <v>514</v>
      </c>
      <c r="E26" s="33" t="str">
        <f t="shared" si="0"/>
        <v>03701</v>
      </c>
      <c r="F26" s="221" t="str">
        <f t="shared" si="1"/>
        <v>1年400mH</v>
      </c>
      <c r="J26" s="204">
        <v>4224</v>
      </c>
      <c r="K26" s="25" t="s">
        <v>723</v>
      </c>
      <c r="L26" s="25" t="s">
        <v>704</v>
      </c>
      <c r="M26" s="25" t="s">
        <v>724</v>
      </c>
      <c r="N26" s="25" t="s">
        <v>705</v>
      </c>
      <c r="O26" s="25" t="s">
        <v>706</v>
      </c>
      <c r="P26" s="25" t="s">
        <v>615</v>
      </c>
      <c r="Q26" s="25" t="s">
        <v>725</v>
      </c>
    </row>
    <row r="27" spans="1:17" ht="18.75" customHeight="1">
      <c r="A27" s="259"/>
      <c r="B27" s="218" t="s">
        <v>4</v>
      </c>
      <c r="C27" s="219" t="s">
        <v>71</v>
      </c>
      <c r="D27" s="220" t="s">
        <v>514</v>
      </c>
      <c r="E27" s="33" t="str">
        <f t="shared" si="0"/>
        <v>05301</v>
      </c>
      <c r="F27" s="221" t="str">
        <f t="shared" si="1"/>
        <v>1年3000SC</v>
      </c>
      <c r="J27" s="204">
        <v>4225</v>
      </c>
      <c r="K27" s="25" t="s">
        <v>434</v>
      </c>
      <c r="L27" s="25" t="s">
        <v>351</v>
      </c>
      <c r="M27" s="25" t="s">
        <v>471</v>
      </c>
      <c r="N27" s="25" t="s">
        <v>302</v>
      </c>
      <c r="O27" s="25" t="s">
        <v>397</v>
      </c>
      <c r="P27" s="25" t="s">
        <v>615</v>
      </c>
      <c r="Q27" s="25" t="s">
        <v>707</v>
      </c>
    </row>
    <row r="28" spans="1:17" ht="18.75" customHeight="1">
      <c r="A28" s="259"/>
      <c r="B28" s="218" t="s">
        <v>5</v>
      </c>
      <c r="C28" s="219" t="s">
        <v>77</v>
      </c>
      <c r="D28" s="220" t="s">
        <v>514</v>
      </c>
      <c r="E28" s="33" t="str">
        <f t="shared" si="0"/>
        <v>06101</v>
      </c>
      <c r="F28" s="221" t="str">
        <f t="shared" si="1"/>
        <v>1年5000mW</v>
      </c>
      <c r="J28" s="204">
        <v>4226</v>
      </c>
      <c r="K28" s="25" t="s">
        <v>731</v>
      </c>
      <c r="L28" s="25" t="s">
        <v>350</v>
      </c>
      <c r="M28" s="25" t="s">
        <v>470</v>
      </c>
      <c r="N28" s="25" t="s">
        <v>708</v>
      </c>
      <c r="O28" s="25" t="s">
        <v>398</v>
      </c>
      <c r="P28" s="25" t="s">
        <v>615</v>
      </c>
      <c r="Q28" s="25" t="s">
        <v>709</v>
      </c>
    </row>
    <row r="29" spans="1:17" ht="18.75" customHeight="1">
      <c r="A29" s="259"/>
      <c r="B29" s="218" t="s">
        <v>6</v>
      </c>
      <c r="C29" s="219" t="s">
        <v>79</v>
      </c>
      <c r="D29" s="220" t="s">
        <v>515</v>
      </c>
      <c r="E29" s="33" t="str">
        <f t="shared" si="0"/>
        <v>07101</v>
      </c>
      <c r="F29" s="221" t="str">
        <f t="shared" si="1"/>
        <v>1年走高跳</v>
      </c>
      <c r="J29" s="204">
        <v>4227</v>
      </c>
      <c r="K29" s="25" t="s">
        <v>435</v>
      </c>
      <c r="L29" s="25" t="s">
        <v>352</v>
      </c>
      <c r="M29" s="25" t="s">
        <v>472</v>
      </c>
      <c r="N29" s="25" t="s">
        <v>303</v>
      </c>
      <c r="O29" s="25" t="s">
        <v>399</v>
      </c>
      <c r="P29" s="25" t="s">
        <v>615</v>
      </c>
      <c r="Q29" s="25" t="s">
        <v>640</v>
      </c>
    </row>
    <row r="30" spans="1:17" ht="18.75" customHeight="1">
      <c r="A30" s="259"/>
      <c r="B30" s="218" t="s">
        <v>7</v>
      </c>
      <c r="C30" s="219" t="s">
        <v>81</v>
      </c>
      <c r="D30" s="220" t="s">
        <v>515</v>
      </c>
      <c r="E30" s="33" t="str">
        <f t="shared" si="0"/>
        <v>07201</v>
      </c>
      <c r="F30" s="221" t="str">
        <f t="shared" si="1"/>
        <v>1年棒高跳</v>
      </c>
      <c r="J30" s="204">
        <v>4228</v>
      </c>
      <c r="K30" s="25" t="s">
        <v>436</v>
      </c>
      <c r="L30" s="25" t="s">
        <v>353</v>
      </c>
      <c r="M30" s="25" t="s">
        <v>473</v>
      </c>
      <c r="N30" s="25" t="s">
        <v>304</v>
      </c>
      <c r="O30" s="25" t="s">
        <v>400</v>
      </c>
      <c r="P30" s="25" t="s">
        <v>615</v>
      </c>
      <c r="Q30" s="25" t="s">
        <v>641</v>
      </c>
    </row>
    <row r="31" spans="1:17" ht="18.75" customHeight="1">
      <c r="A31" s="259"/>
      <c r="B31" s="218" t="s">
        <v>8</v>
      </c>
      <c r="C31" s="219" t="s">
        <v>83</v>
      </c>
      <c r="D31" s="220" t="s">
        <v>515</v>
      </c>
      <c r="E31" s="33" t="str">
        <f t="shared" si="0"/>
        <v>07301</v>
      </c>
      <c r="F31" s="221" t="str">
        <f t="shared" si="1"/>
        <v>1年走幅跳</v>
      </c>
      <c r="J31" s="204">
        <v>4229</v>
      </c>
      <c r="K31" s="25" t="s">
        <v>726</v>
      </c>
      <c r="L31" s="25" t="s">
        <v>354</v>
      </c>
      <c r="M31" s="25" t="s">
        <v>474</v>
      </c>
      <c r="N31" s="25" t="s">
        <v>305</v>
      </c>
      <c r="O31" s="25" t="s">
        <v>401</v>
      </c>
      <c r="P31" s="25" t="s">
        <v>615</v>
      </c>
      <c r="Q31" s="25" t="s">
        <v>642</v>
      </c>
    </row>
    <row r="32" spans="1:17" ht="18.75" customHeight="1">
      <c r="A32" s="259"/>
      <c r="B32" s="218" t="s">
        <v>9</v>
      </c>
      <c r="C32" s="219" t="s">
        <v>85</v>
      </c>
      <c r="D32" s="220" t="s">
        <v>515</v>
      </c>
      <c r="E32" s="33" t="str">
        <f t="shared" si="0"/>
        <v>07401</v>
      </c>
      <c r="F32" s="221" t="str">
        <f t="shared" si="1"/>
        <v>1年三段跳</v>
      </c>
      <c r="J32" s="204">
        <v>4230</v>
      </c>
      <c r="K32" s="25" t="s">
        <v>437</v>
      </c>
      <c r="L32" s="25" t="s">
        <v>355</v>
      </c>
      <c r="M32" s="25" t="s">
        <v>475</v>
      </c>
      <c r="N32" s="25" t="s">
        <v>306</v>
      </c>
      <c r="O32" s="25" t="s">
        <v>402</v>
      </c>
      <c r="P32" s="25" t="s">
        <v>615</v>
      </c>
      <c r="Q32" s="25" t="s">
        <v>643</v>
      </c>
    </row>
    <row r="33" spans="1:17" ht="18.75" customHeight="1">
      <c r="A33" s="259"/>
      <c r="B33" s="218" t="s">
        <v>10</v>
      </c>
      <c r="C33" s="219" t="s">
        <v>87</v>
      </c>
      <c r="D33" s="220" t="s">
        <v>515</v>
      </c>
      <c r="E33" s="33" t="str">
        <f t="shared" si="0"/>
        <v>08201</v>
      </c>
      <c r="F33" s="221" t="str">
        <f t="shared" si="1"/>
        <v>1年砲丸投</v>
      </c>
      <c r="J33" s="204">
        <v>4231</v>
      </c>
      <c r="K33" s="25" t="s">
        <v>727</v>
      </c>
      <c r="L33" s="25" t="s">
        <v>356</v>
      </c>
      <c r="M33" s="25" t="s">
        <v>494</v>
      </c>
      <c r="N33" s="25" t="s">
        <v>307</v>
      </c>
      <c r="O33" s="25" t="s">
        <v>403</v>
      </c>
      <c r="P33" s="25" t="s">
        <v>615</v>
      </c>
      <c r="Q33" s="25" t="s">
        <v>644</v>
      </c>
    </row>
    <row r="34" spans="1:17" ht="18.75" customHeight="1">
      <c r="A34" s="259"/>
      <c r="B34" s="218" t="s">
        <v>11</v>
      </c>
      <c r="C34" s="219" t="s">
        <v>89</v>
      </c>
      <c r="D34" s="220" t="s">
        <v>515</v>
      </c>
      <c r="E34" s="33" t="str">
        <f t="shared" si="0"/>
        <v>08701</v>
      </c>
      <c r="F34" s="221" t="str">
        <f t="shared" si="1"/>
        <v>1年円盤投</v>
      </c>
      <c r="J34" s="204">
        <v>4232</v>
      </c>
      <c r="K34" s="25" t="s">
        <v>645</v>
      </c>
      <c r="L34" s="25" t="s">
        <v>357</v>
      </c>
      <c r="M34" s="25" t="s">
        <v>476</v>
      </c>
      <c r="N34" s="25" t="s">
        <v>308</v>
      </c>
      <c r="O34" s="25" t="s">
        <v>404</v>
      </c>
      <c r="P34" s="25" t="s">
        <v>615</v>
      </c>
      <c r="Q34" s="25" t="s">
        <v>646</v>
      </c>
    </row>
    <row r="35" spans="1:17" ht="18.75" customHeight="1">
      <c r="A35" s="259"/>
      <c r="B35" s="218" t="s">
        <v>581</v>
      </c>
      <c r="C35" s="219" t="s">
        <v>91</v>
      </c>
      <c r="D35" s="220" t="s">
        <v>515</v>
      </c>
      <c r="E35" s="33" t="str">
        <f t="shared" si="0"/>
        <v>09101</v>
      </c>
      <c r="F35" s="221" t="str">
        <f t="shared" si="1"/>
        <v>1年ﾊﾝﾏ-投</v>
      </c>
      <c r="J35" s="204">
        <v>4233</v>
      </c>
      <c r="K35" s="25" t="s">
        <v>647</v>
      </c>
      <c r="L35" s="25" t="s">
        <v>358</v>
      </c>
      <c r="M35" s="25" t="s">
        <v>495</v>
      </c>
      <c r="N35" s="25" t="s">
        <v>309</v>
      </c>
      <c r="O35" s="25" t="s">
        <v>405</v>
      </c>
      <c r="P35" s="25" t="s">
        <v>615</v>
      </c>
      <c r="Q35" s="25" t="s">
        <v>648</v>
      </c>
    </row>
    <row r="36" spans="1:17" ht="18.75" customHeight="1">
      <c r="A36" s="259"/>
      <c r="B36" s="218" t="s">
        <v>12</v>
      </c>
      <c r="C36" s="219" t="s">
        <v>93</v>
      </c>
      <c r="D36" s="220" t="s">
        <v>515</v>
      </c>
      <c r="E36" s="33" t="str">
        <f t="shared" si="0"/>
        <v>09201</v>
      </c>
      <c r="F36" s="221" t="str">
        <f t="shared" si="1"/>
        <v>1年やり投</v>
      </c>
      <c r="J36" s="204">
        <v>4234</v>
      </c>
      <c r="K36" s="25" t="s">
        <v>649</v>
      </c>
      <c r="L36" s="25" t="s">
        <v>359</v>
      </c>
      <c r="M36" s="25" t="s">
        <v>477</v>
      </c>
      <c r="N36" s="25" t="s">
        <v>310</v>
      </c>
      <c r="O36" s="25" t="s">
        <v>650</v>
      </c>
      <c r="P36" s="25" t="s">
        <v>615</v>
      </c>
      <c r="Q36" s="25" t="s">
        <v>651</v>
      </c>
    </row>
    <row r="37" spans="1:17" ht="18.75" customHeight="1" thickBot="1">
      <c r="A37" s="260"/>
      <c r="B37" s="223"/>
      <c r="C37" s="224"/>
      <c r="D37" s="225"/>
      <c r="E37" s="34"/>
      <c r="F37" s="226"/>
      <c r="J37" s="204">
        <v>4235</v>
      </c>
      <c r="K37" s="25" t="s">
        <v>652</v>
      </c>
      <c r="L37" s="25" t="s">
        <v>360</v>
      </c>
      <c r="M37" s="25" t="s">
        <v>478</v>
      </c>
      <c r="N37" s="25" t="s">
        <v>311</v>
      </c>
      <c r="O37" s="25" t="s">
        <v>406</v>
      </c>
      <c r="P37" s="25" t="s">
        <v>615</v>
      </c>
      <c r="Q37" s="25" t="s">
        <v>653</v>
      </c>
    </row>
    <row r="38" spans="1:17" ht="18.75" customHeight="1">
      <c r="A38" s="261" t="s">
        <v>502</v>
      </c>
      <c r="B38" s="218" t="s">
        <v>13</v>
      </c>
      <c r="C38" s="219" t="s">
        <v>95</v>
      </c>
      <c r="D38" s="220" t="s">
        <v>514</v>
      </c>
      <c r="E38" s="35" t="str">
        <f>B38</f>
        <v>00202</v>
      </c>
      <c r="F38" s="221" t="str">
        <f>C38</f>
        <v>2年100m</v>
      </c>
      <c r="J38" s="204">
        <v>4236</v>
      </c>
      <c r="K38" s="25" t="s">
        <v>654</v>
      </c>
      <c r="L38" s="25" t="s">
        <v>361</v>
      </c>
      <c r="M38" s="25" t="s">
        <v>479</v>
      </c>
      <c r="N38" s="25" t="s">
        <v>312</v>
      </c>
      <c r="O38" s="25" t="s">
        <v>407</v>
      </c>
      <c r="P38" s="25" t="s">
        <v>615</v>
      </c>
      <c r="Q38" s="25" t="s">
        <v>655</v>
      </c>
    </row>
    <row r="39" spans="1:17" ht="18.75" customHeight="1">
      <c r="A39" s="259"/>
      <c r="B39" s="218" t="s">
        <v>578</v>
      </c>
      <c r="C39" s="219" t="s">
        <v>97</v>
      </c>
      <c r="D39" s="220" t="s">
        <v>514</v>
      </c>
      <c r="E39" s="33" t="str">
        <f aca="true" t="shared" si="2" ref="E39:E55">B39</f>
        <v>00302</v>
      </c>
      <c r="F39" s="221" t="str">
        <f aca="true" t="shared" si="3" ref="F39:F55">C39</f>
        <v>2年200m</v>
      </c>
      <c r="J39" s="227">
        <v>4237</v>
      </c>
      <c r="K39" s="228" t="s">
        <v>605</v>
      </c>
      <c r="L39" s="228" t="s">
        <v>656</v>
      </c>
      <c r="M39" s="228" t="s">
        <v>657</v>
      </c>
      <c r="N39" s="228" t="s">
        <v>604</v>
      </c>
      <c r="O39" s="228" t="s">
        <v>658</v>
      </c>
      <c r="P39" s="228" t="s">
        <v>615</v>
      </c>
      <c r="Q39" s="228" t="s">
        <v>659</v>
      </c>
    </row>
    <row r="40" spans="1:17" ht="18.75" customHeight="1">
      <c r="A40" s="259"/>
      <c r="B40" s="218" t="s">
        <v>14</v>
      </c>
      <c r="C40" s="219" t="s">
        <v>99</v>
      </c>
      <c r="D40" s="220" t="s">
        <v>514</v>
      </c>
      <c r="E40" s="33" t="str">
        <f t="shared" si="2"/>
        <v>00502</v>
      </c>
      <c r="F40" s="221" t="str">
        <f t="shared" si="3"/>
        <v>2年400m</v>
      </c>
      <c r="J40" s="204">
        <v>4238</v>
      </c>
      <c r="K40" s="25" t="s">
        <v>730</v>
      </c>
      <c r="L40" s="25" t="s">
        <v>362</v>
      </c>
      <c r="M40" s="25" t="s">
        <v>480</v>
      </c>
      <c r="N40" s="25" t="s">
        <v>313</v>
      </c>
      <c r="O40" s="25" t="s">
        <v>408</v>
      </c>
      <c r="P40" s="25" t="s">
        <v>615</v>
      </c>
      <c r="Q40" s="25" t="s">
        <v>660</v>
      </c>
    </row>
    <row r="41" spans="1:17" ht="18.75" customHeight="1">
      <c r="A41" s="259"/>
      <c r="B41" s="218" t="s">
        <v>15</v>
      </c>
      <c r="C41" s="219" t="s">
        <v>101</v>
      </c>
      <c r="D41" s="220" t="s">
        <v>514</v>
      </c>
      <c r="E41" s="33" t="str">
        <f t="shared" si="2"/>
        <v>00602</v>
      </c>
      <c r="F41" s="221" t="str">
        <f t="shared" si="3"/>
        <v>2年800m</v>
      </c>
      <c r="J41" s="204">
        <v>4239</v>
      </c>
      <c r="K41" s="25" t="s">
        <v>438</v>
      </c>
      <c r="L41" s="25" t="s">
        <v>363</v>
      </c>
      <c r="M41" s="25" t="s">
        <v>481</v>
      </c>
      <c r="N41" s="25" t="s">
        <v>314</v>
      </c>
      <c r="O41" s="25" t="s">
        <v>409</v>
      </c>
      <c r="P41" s="25" t="s">
        <v>615</v>
      </c>
      <c r="Q41" s="25" t="s">
        <v>661</v>
      </c>
    </row>
    <row r="42" spans="1:17" ht="18.75" customHeight="1">
      <c r="A42" s="259"/>
      <c r="B42" s="218" t="s">
        <v>16</v>
      </c>
      <c r="C42" s="219" t="s">
        <v>103</v>
      </c>
      <c r="D42" s="220" t="s">
        <v>514</v>
      </c>
      <c r="E42" s="33" t="str">
        <f t="shared" si="2"/>
        <v>00802</v>
      </c>
      <c r="F42" s="221" t="str">
        <f t="shared" si="3"/>
        <v>2年1500m</v>
      </c>
      <c r="J42" s="204">
        <v>4240</v>
      </c>
      <c r="K42" s="25" t="s">
        <v>662</v>
      </c>
      <c r="L42" s="25" t="s">
        <v>364</v>
      </c>
      <c r="M42" s="25" t="s">
        <v>482</v>
      </c>
      <c r="N42" s="25" t="s">
        <v>315</v>
      </c>
      <c r="O42" s="25" t="s">
        <v>410</v>
      </c>
      <c r="P42" s="25" t="s">
        <v>615</v>
      </c>
      <c r="Q42" s="25" t="s">
        <v>663</v>
      </c>
    </row>
    <row r="43" spans="1:17" ht="18.75" customHeight="1">
      <c r="A43" s="259"/>
      <c r="B43" s="218" t="s">
        <v>17</v>
      </c>
      <c r="C43" s="219" t="s">
        <v>105</v>
      </c>
      <c r="D43" s="220" t="s">
        <v>514</v>
      </c>
      <c r="E43" s="33" t="str">
        <f t="shared" si="2"/>
        <v>01102</v>
      </c>
      <c r="F43" s="221" t="str">
        <f t="shared" si="3"/>
        <v>2年5000m</v>
      </c>
      <c r="J43" s="204">
        <v>4241</v>
      </c>
      <c r="K43" s="25" t="s">
        <v>439</v>
      </c>
      <c r="L43" s="25" t="s">
        <v>365</v>
      </c>
      <c r="M43" s="25" t="s">
        <v>483</v>
      </c>
      <c r="N43" s="25" t="s">
        <v>316</v>
      </c>
      <c r="O43" s="25" t="s">
        <v>411</v>
      </c>
      <c r="P43" s="25" t="s">
        <v>615</v>
      </c>
      <c r="Q43" s="25" t="s">
        <v>664</v>
      </c>
    </row>
    <row r="44" spans="1:17" ht="18.75" customHeight="1">
      <c r="A44" s="259"/>
      <c r="B44" s="218" t="s">
        <v>741</v>
      </c>
      <c r="C44" s="219" t="s">
        <v>745</v>
      </c>
      <c r="D44" s="220" t="s">
        <v>514</v>
      </c>
      <c r="E44" s="33" t="str">
        <f t="shared" si="2"/>
        <v>03302</v>
      </c>
      <c r="F44" s="221" t="str">
        <f t="shared" si="3"/>
        <v>2年110mJH</v>
      </c>
      <c r="J44" s="204">
        <v>4242</v>
      </c>
      <c r="K44" s="25" t="s">
        <v>440</v>
      </c>
      <c r="L44" s="25" t="s">
        <v>365</v>
      </c>
      <c r="M44" s="25" t="s">
        <v>483</v>
      </c>
      <c r="N44" s="25" t="s">
        <v>317</v>
      </c>
      <c r="O44" s="25" t="s">
        <v>412</v>
      </c>
      <c r="P44" s="25" t="s">
        <v>615</v>
      </c>
      <c r="Q44" s="25" t="s">
        <v>665</v>
      </c>
    </row>
    <row r="45" spans="1:17" ht="18.75" customHeight="1">
      <c r="A45" s="259"/>
      <c r="B45" s="218" t="s">
        <v>18</v>
      </c>
      <c r="C45" s="219" t="s">
        <v>107</v>
      </c>
      <c r="D45" s="220" t="s">
        <v>514</v>
      </c>
      <c r="E45" s="33" t="str">
        <f t="shared" si="2"/>
        <v>03702</v>
      </c>
      <c r="F45" s="221" t="str">
        <f t="shared" si="3"/>
        <v>2年400mH</v>
      </c>
      <c r="J45" s="204">
        <v>4244</v>
      </c>
      <c r="K45" s="25" t="s">
        <v>691</v>
      </c>
      <c r="L45" s="25" t="s">
        <v>366</v>
      </c>
      <c r="M45" s="25" t="s">
        <v>496</v>
      </c>
      <c r="N45" s="25" t="s">
        <v>318</v>
      </c>
      <c r="O45" s="25" t="s">
        <v>413</v>
      </c>
      <c r="P45" s="25" t="s">
        <v>615</v>
      </c>
      <c r="Q45" s="25" t="s">
        <v>666</v>
      </c>
    </row>
    <row r="46" spans="1:17" ht="18.75" customHeight="1">
      <c r="A46" s="259"/>
      <c r="B46" s="218" t="s">
        <v>19</v>
      </c>
      <c r="C46" s="219" t="s">
        <v>109</v>
      </c>
      <c r="D46" s="220" t="s">
        <v>514</v>
      </c>
      <c r="E46" s="33" t="str">
        <f t="shared" si="2"/>
        <v>05302</v>
      </c>
      <c r="F46" s="221" t="str">
        <f t="shared" si="3"/>
        <v>2年3000SC</v>
      </c>
      <c r="J46" s="204">
        <v>4245</v>
      </c>
      <c r="K46" s="228" t="s">
        <v>611</v>
      </c>
      <c r="L46" s="25" t="s">
        <v>367</v>
      </c>
      <c r="M46" s="25" t="s">
        <v>497</v>
      </c>
      <c r="N46" s="25" t="s">
        <v>319</v>
      </c>
      <c r="O46" s="25" t="s">
        <v>414</v>
      </c>
      <c r="P46" s="25" t="s">
        <v>615</v>
      </c>
      <c r="Q46" s="25" t="s">
        <v>667</v>
      </c>
    </row>
    <row r="47" spans="1:17" ht="18.75" customHeight="1">
      <c r="A47" s="259"/>
      <c r="B47" s="218" t="s">
        <v>20</v>
      </c>
      <c r="C47" s="219" t="s">
        <v>111</v>
      </c>
      <c r="D47" s="220" t="s">
        <v>514</v>
      </c>
      <c r="E47" s="33" t="str">
        <f t="shared" si="2"/>
        <v>06102</v>
      </c>
      <c r="F47" s="221" t="str">
        <f t="shared" si="3"/>
        <v>2年5000mW</v>
      </c>
      <c r="J47" s="204">
        <v>4246</v>
      </c>
      <c r="K47" s="25" t="s">
        <v>712</v>
      </c>
      <c r="L47" s="25" t="s">
        <v>368</v>
      </c>
      <c r="M47" s="25" t="s">
        <v>484</v>
      </c>
      <c r="N47" s="25" t="s">
        <v>320</v>
      </c>
      <c r="O47" s="25" t="s">
        <v>415</v>
      </c>
      <c r="P47" s="25" t="s">
        <v>615</v>
      </c>
      <c r="Q47" s="25" t="s">
        <v>668</v>
      </c>
    </row>
    <row r="48" spans="1:17" ht="18.75" customHeight="1">
      <c r="A48" s="259"/>
      <c r="B48" s="218" t="s">
        <v>21</v>
      </c>
      <c r="C48" s="219" t="s">
        <v>113</v>
      </c>
      <c r="D48" s="220" t="s">
        <v>515</v>
      </c>
      <c r="E48" s="33" t="str">
        <f t="shared" si="2"/>
        <v>07102</v>
      </c>
      <c r="F48" s="221" t="str">
        <f t="shared" si="3"/>
        <v>2年走高跳</v>
      </c>
      <c r="J48" s="204">
        <v>4247</v>
      </c>
      <c r="K48" s="25" t="s">
        <v>441</v>
      </c>
      <c r="L48" s="25" t="s">
        <v>368</v>
      </c>
      <c r="M48" s="25" t="s">
        <v>484</v>
      </c>
      <c r="N48" s="25" t="s">
        <v>321</v>
      </c>
      <c r="O48" s="25" t="s">
        <v>416</v>
      </c>
      <c r="P48" s="25" t="s">
        <v>615</v>
      </c>
      <c r="Q48" s="25" t="s">
        <v>669</v>
      </c>
    </row>
    <row r="49" spans="1:17" ht="18.75" customHeight="1">
      <c r="A49" s="259"/>
      <c r="B49" s="218" t="s">
        <v>22</v>
      </c>
      <c r="C49" s="219" t="s">
        <v>115</v>
      </c>
      <c r="D49" s="220" t="s">
        <v>515</v>
      </c>
      <c r="E49" s="33" t="str">
        <f t="shared" si="2"/>
        <v>07202</v>
      </c>
      <c r="F49" s="221" t="str">
        <f t="shared" si="3"/>
        <v>2年棒高跳</v>
      </c>
      <c r="J49" s="204">
        <v>4248</v>
      </c>
      <c r="K49" s="25" t="s">
        <v>442</v>
      </c>
      <c r="L49" s="25" t="s">
        <v>369</v>
      </c>
      <c r="M49" s="25" t="s">
        <v>485</v>
      </c>
      <c r="N49" s="25" t="s">
        <v>322</v>
      </c>
      <c r="O49" s="25" t="s">
        <v>417</v>
      </c>
      <c r="P49" s="25" t="s">
        <v>615</v>
      </c>
      <c r="Q49" s="25" t="s">
        <v>670</v>
      </c>
    </row>
    <row r="50" spans="1:17" ht="18.75" customHeight="1">
      <c r="A50" s="259"/>
      <c r="B50" s="218" t="s">
        <v>23</v>
      </c>
      <c r="C50" s="219" t="s">
        <v>117</v>
      </c>
      <c r="D50" s="220" t="s">
        <v>515</v>
      </c>
      <c r="E50" s="33" t="str">
        <f t="shared" si="2"/>
        <v>07302</v>
      </c>
      <c r="F50" s="221" t="str">
        <f t="shared" si="3"/>
        <v>2年走幅跳</v>
      </c>
      <c r="J50" s="204">
        <v>4249</v>
      </c>
      <c r="K50" s="25" t="s">
        <v>443</v>
      </c>
      <c r="L50" s="25" t="s">
        <v>369</v>
      </c>
      <c r="M50" s="25" t="s">
        <v>485</v>
      </c>
      <c r="N50" s="25" t="s">
        <v>323</v>
      </c>
      <c r="O50" s="25" t="s">
        <v>418</v>
      </c>
      <c r="P50" s="25" t="s">
        <v>615</v>
      </c>
      <c r="Q50" s="25" t="s">
        <v>671</v>
      </c>
    </row>
    <row r="51" spans="1:17" ht="18.75" customHeight="1">
      <c r="A51" s="259"/>
      <c r="B51" s="218" t="s">
        <v>24</v>
      </c>
      <c r="C51" s="219" t="s">
        <v>119</v>
      </c>
      <c r="D51" s="220" t="s">
        <v>515</v>
      </c>
      <c r="E51" s="33" t="str">
        <f t="shared" si="2"/>
        <v>07402</v>
      </c>
      <c r="F51" s="221" t="str">
        <f t="shared" si="3"/>
        <v>2年三段跳</v>
      </c>
      <c r="J51" s="204">
        <v>4250</v>
      </c>
      <c r="K51" s="25" t="s">
        <v>672</v>
      </c>
      <c r="L51" s="25" t="s">
        <v>370</v>
      </c>
      <c r="M51" s="25" t="s">
        <v>498</v>
      </c>
      <c r="N51" s="25" t="s">
        <v>324</v>
      </c>
      <c r="O51" s="25" t="s">
        <v>419</v>
      </c>
      <c r="P51" s="25" t="s">
        <v>615</v>
      </c>
      <c r="Q51" s="25" t="s">
        <v>673</v>
      </c>
    </row>
    <row r="52" spans="1:17" ht="18.75" customHeight="1">
      <c r="A52" s="259"/>
      <c r="B52" s="218" t="s">
        <v>25</v>
      </c>
      <c r="C52" s="219" t="s">
        <v>121</v>
      </c>
      <c r="D52" s="220" t="s">
        <v>515</v>
      </c>
      <c r="E52" s="33" t="str">
        <f t="shared" si="2"/>
        <v>08202</v>
      </c>
      <c r="F52" s="221" t="str">
        <f t="shared" si="3"/>
        <v>2年砲丸投</v>
      </c>
      <c r="J52" s="204">
        <v>4251</v>
      </c>
      <c r="K52" s="25" t="s">
        <v>674</v>
      </c>
      <c r="L52" s="25" t="s">
        <v>371</v>
      </c>
      <c r="M52" s="25" t="s">
        <v>486</v>
      </c>
      <c r="N52" s="25" t="s">
        <v>325</v>
      </c>
      <c r="O52" s="25" t="s">
        <v>420</v>
      </c>
      <c r="P52" s="25" t="s">
        <v>615</v>
      </c>
      <c r="Q52" s="25" t="s">
        <v>675</v>
      </c>
    </row>
    <row r="53" spans="1:17" ht="18.75" customHeight="1">
      <c r="A53" s="259"/>
      <c r="B53" s="218" t="s">
        <v>26</v>
      </c>
      <c r="C53" s="219" t="s">
        <v>123</v>
      </c>
      <c r="D53" s="220" t="s">
        <v>515</v>
      </c>
      <c r="E53" s="33" t="str">
        <f t="shared" si="2"/>
        <v>08702</v>
      </c>
      <c r="F53" s="221" t="str">
        <f t="shared" si="3"/>
        <v>2年円盤投</v>
      </c>
      <c r="J53" s="204">
        <v>4252</v>
      </c>
      <c r="K53" s="25" t="s">
        <v>444</v>
      </c>
      <c r="L53" s="25" t="s">
        <v>372</v>
      </c>
      <c r="M53" s="25" t="s">
        <v>487</v>
      </c>
      <c r="N53" s="25" t="s">
        <v>326</v>
      </c>
      <c r="O53" s="25" t="s">
        <v>421</v>
      </c>
      <c r="P53" s="25" t="s">
        <v>615</v>
      </c>
      <c r="Q53" s="25" t="s">
        <v>728</v>
      </c>
    </row>
    <row r="54" spans="1:17" ht="18.75" customHeight="1">
      <c r="A54" s="259"/>
      <c r="B54" s="218" t="s">
        <v>582</v>
      </c>
      <c r="C54" s="219" t="s">
        <v>125</v>
      </c>
      <c r="D54" s="220" t="s">
        <v>515</v>
      </c>
      <c r="E54" s="33" t="str">
        <f t="shared" si="2"/>
        <v>09102</v>
      </c>
      <c r="F54" s="221" t="str">
        <f t="shared" si="3"/>
        <v>2年ﾊﾝﾏ-投</v>
      </c>
      <c r="J54" s="204">
        <v>4253</v>
      </c>
      <c r="K54" s="25" t="s">
        <v>445</v>
      </c>
      <c r="L54" s="25" t="s">
        <v>373</v>
      </c>
      <c r="M54" s="25" t="s">
        <v>488</v>
      </c>
      <c r="N54" s="25" t="s">
        <v>327</v>
      </c>
      <c r="O54" s="25" t="s">
        <v>422</v>
      </c>
      <c r="P54" s="25" t="s">
        <v>615</v>
      </c>
      <c r="Q54" s="25" t="s">
        <v>676</v>
      </c>
    </row>
    <row r="55" spans="1:17" ht="18.75" customHeight="1">
      <c r="A55" s="259"/>
      <c r="B55" s="218" t="s">
        <v>27</v>
      </c>
      <c r="C55" s="219" t="s">
        <v>127</v>
      </c>
      <c r="D55" s="220" t="s">
        <v>515</v>
      </c>
      <c r="E55" s="33" t="str">
        <f t="shared" si="2"/>
        <v>09202</v>
      </c>
      <c r="F55" s="221" t="str">
        <f t="shared" si="3"/>
        <v>2年やり投</v>
      </c>
      <c r="J55" s="204">
        <v>4254</v>
      </c>
      <c r="K55" s="25" t="s">
        <v>446</v>
      </c>
      <c r="L55" s="25" t="s">
        <v>374</v>
      </c>
      <c r="M55" s="25" t="s">
        <v>489</v>
      </c>
      <c r="N55" s="25" t="s">
        <v>328</v>
      </c>
      <c r="O55" s="25" t="s">
        <v>423</v>
      </c>
      <c r="P55" s="25" t="s">
        <v>615</v>
      </c>
      <c r="Q55" s="25" t="s">
        <v>677</v>
      </c>
    </row>
    <row r="56" spans="1:17" ht="18.75" customHeight="1" thickBot="1">
      <c r="A56" s="260"/>
      <c r="B56" s="223"/>
      <c r="C56" s="224"/>
      <c r="D56" s="225"/>
      <c r="E56" s="34"/>
      <c r="F56" s="226"/>
      <c r="J56" s="204">
        <v>4255</v>
      </c>
      <c r="K56" s="25" t="s">
        <v>678</v>
      </c>
      <c r="L56" s="25" t="s">
        <v>375</v>
      </c>
      <c r="M56" s="25" t="s">
        <v>490</v>
      </c>
      <c r="N56" s="25" t="s">
        <v>329</v>
      </c>
      <c r="O56" s="25" t="s">
        <v>424</v>
      </c>
      <c r="P56" s="25" t="s">
        <v>615</v>
      </c>
      <c r="Q56" s="25" t="s">
        <v>679</v>
      </c>
    </row>
    <row r="57" spans="1:17" ht="18.75" customHeight="1">
      <c r="A57" s="261"/>
      <c r="B57" s="229" t="s">
        <v>588</v>
      </c>
      <c r="C57" s="230" t="s">
        <v>591</v>
      </c>
      <c r="D57" s="231" t="s">
        <v>514</v>
      </c>
      <c r="E57" s="166" t="str">
        <f>B57</f>
        <v>60100</v>
      </c>
      <c r="F57" s="232" t="str">
        <f>C57</f>
        <v>4x100R</v>
      </c>
      <c r="J57" s="204">
        <v>4257</v>
      </c>
      <c r="K57" s="25" t="s">
        <v>680</v>
      </c>
      <c r="L57" s="25" t="s">
        <v>376</v>
      </c>
      <c r="M57" s="25" t="s">
        <v>491</v>
      </c>
      <c r="N57" s="25" t="s">
        <v>330</v>
      </c>
      <c r="O57" s="25" t="s">
        <v>425</v>
      </c>
      <c r="P57" s="25" t="s">
        <v>615</v>
      </c>
      <c r="Q57" s="25" t="s">
        <v>729</v>
      </c>
    </row>
    <row r="58" spans="1:17" ht="18.75" customHeight="1" thickBot="1">
      <c r="A58" s="260"/>
      <c r="B58" s="233" t="s">
        <v>589</v>
      </c>
      <c r="C58" s="224" t="s">
        <v>593</v>
      </c>
      <c r="D58" s="225" t="s">
        <v>514</v>
      </c>
      <c r="E58" s="34" t="str">
        <f>B58</f>
        <v>60300</v>
      </c>
      <c r="F58" s="226" t="str">
        <f>C58</f>
        <v>4x400R</v>
      </c>
      <c r="J58" s="227"/>
      <c r="K58" s="228"/>
      <c r="L58" s="25"/>
      <c r="M58" s="25"/>
      <c r="N58" s="25"/>
      <c r="O58" s="228"/>
      <c r="P58" s="228"/>
      <c r="Q58" s="228"/>
    </row>
  </sheetData>
  <sheetProtection selectLockedCells="1"/>
  <mergeCells count="10">
    <mergeCell ref="A19:A37"/>
    <mergeCell ref="A38:A56"/>
    <mergeCell ref="A57:A58"/>
    <mergeCell ref="C2:E2"/>
    <mergeCell ref="C3:E3"/>
    <mergeCell ref="C8:E8"/>
    <mergeCell ref="C4:E4"/>
    <mergeCell ref="C5:E5"/>
    <mergeCell ref="C6:E6"/>
    <mergeCell ref="C7:E7"/>
  </mergeCells>
  <dataValidations count="1">
    <dataValidation type="list" allowBlank="1" showInputMessage="1" showErrorMessage="1" sqref="E10:E13">
      <formula1>$R$10:$R$13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101"/>
  <sheetViews>
    <sheetView zoomScalePageLayoutView="0" workbookViewId="0" topLeftCell="A1">
      <selection activeCell="C17" sqref="C17"/>
    </sheetView>
  </sheetViews>
  <sheetFormatPr defaultColWidth="9.00390625" defaultRowHeight="13.5"/>
  <cols>
    <col min="1" max="1" width="11.625" style="157" bestFit="1" customWidth="1"/>
    <col min="2" max="2" width="10.50390625" style="148" bestFit="1" customWidth="1"/>
    <col min="3" max="3" width="13.50390625" style="149" bestFit="1" customWidth="1"/>
    <col min="4" max="4" width="14.125" style="150" bestFit="1" customWidth="1"/>
    <col min="5" max="5" width="8.375" style="160" bestFit="1" customWidth="1"/>
    <col min="6" max="6" width="10.25390625" style="160" bestFit="1" customWidth="1"/>
    <col min="7" max="7" width="10.25390625" style="160" customWidth="1"/>
    <col min="8" max="8" width="13.875" style="128" bestFit="1" customWidth="1"/>
    <col min="9" max="16384" width="9.00390625" style="2" customWidth="1"/>
  </cols>
  <sheetData>
    <row r="1" spans="1:8" s="154" customFormat="1" ht="14.25">
      <c r="A1" s="151" t="s">
        <v>146</v>
      </c>
      <c r="B1" s="151" t="s">
        <v>152</v>
      </c>
      <c r="C1" s="151" t="s">
        <v>147</v>
      </c>
      <c r="D1" s="151" t="s">
        <v>148</v>
      </c>
      <c r="E1" s="151" t="s">
        <v>156</v>
      </c>
      <c r="F1" s="151" t="s">
        <v>157</v>
      </c>
      <c r="G1" s="152" t="s">
        <v>158</v>
      </c>
      <c r="H1" s="153"/>
    </row>
    <row r="2" spans="1:8" ht="14.25">
      <c r="A2" s="155">
        <f aca="true" t="shared" si="0" ref="A2:A65">128420000+B2</f>
        <v>128421600</v>
      </c>
      <c r="B2" s="176">
        <v>1600</v>
      </c>
      <c r="C2" s="176" t="s">
        <v>749</v>
      </c>
      <c r="D2" s="176" t="s">
        <v>750</v>
      </c>
      <c r="E2" s="159">
        <f aca="true" t="shared" si="1" ref="E2:E65">IF(A2="","",VALUE(MID(A2,2,6)))</f>
        <v>284216</v>
      </c>
      <c r="F2" s="158" t="str">
        <f>IF(E2="","",VLOOKUP(E2,'学校番号'!$A$2:$B$60,2,FALSE))</f>
        <v>山    手</v>
      </c>
      <c r="G2" s="158">
        <f aca="true" t="shared" si="2" ref="G2:G65">A2</f>
        <v>128421600</v>
      </c>
      <c r="H2" s="137" t="str">
        <f aca="true" t="shared" si="3" ref="H2:H65">LEFTB(C2,10)&amp;" "&amp;RIGHTB(C2,1)</f>
        <v>山手　勝徳 )</v>
      </c>
    </row>
    <row r="3" spans="1:8" ht="14.25">
      <c r="A3" s="156">
        <f t="shared" si="0"/>
        <v>128421601</v>
      </c>
      <c r="B3" s="147">
        <v>1601</v>
      </c>
      <c r="C3" s="145" t="s">
        <v>751</v>
      </c>
      <c r="D3" s="146" t="s">
        <v>752</v>
      </c>
      <c r="E3" s="159">
        <f t="shared" si="1"/>
        <v>284216</v>
      </c>
      <c r="F3" s="159" t="str">
        <f>IF(E3="","",VLOOKUP(E3,'学校番号'!$A$2:$B$60,2,FALSE))</f>
        <v>山    手</v>
      </c>
      <c r="G3" s="159">
        <f t="shared" si="2"/>
        <v>128421601</v>
      </c>
      <c r="H3" s="128" t="str">
        <f t="shared" si="3"/>
        <v>森山手勝徳 )</v>
      </c>
    </row>
    <row r="4" spans="1:8" ht="14.25">
      <c r="A4" s="156">
        <f t="shared" si="0"/>
        <v>128420000</v>
      </c>
      <c r="B4" s="147"/>
      <c r="C4" s="145"/>
      <c r="D4" s="146"/>
      <c r="E4" s="159">
        <f t="shared" si="1"/>
        <v>284200</v>
      </c>
      <c r="F4" s="159" t="e">
        <f>IF(E4="","",VLOOKUP(E4,'学校番号'!$A$2:$B$60,2,FALSE))</f>
        <v>#N/A</v>
      </c>
      <c r="G4" s="159">
        <f t="shared" si="2"/>
        <v>128420000</v>
      </c>
      <c r="H4" s="128" t="str">
        <f t="shared" si="3"/>
        <v> </v>
      </c>
    </row>
    <row r="5" spans="1:8" ht="14.25">
      <c r="A5" s="156">
        <f t="shared" si="0"/>
        <v>128420000</v>
      </c>
      <c r="B5" s="147"/>
      <c r="C5" s="145"/>
      <c r="D5" s="146"/>
      <c r="E5" s="159">
        <f t="shared" si="1"/>
        <v>284200</v>
      </c>
      <c r="F5" s="159" t="e">
        <f>IF(E5="","",VLOOKUP(E5,'学校番号'!$A$2:$B$60,2,FALSE))</f>
        <v>#N/A</v>
      </c>
      <c r="G5" s="159">
        <f t="shared" si="2"/>
        <v>128420000</v>
      </c>
      <c r="H5" s="128" t="str">
        <f t="shared" si="3"/>
        <v> </v>
      </c>
    </row>
    <row r="6" spans="1:8" ht="13.5">
      <c r="A6" s="156">
        <f t="shared" si="0"/>
        <v>128420000</v>
      </c>
      <c r="B6" s="147"/>
      <c r="C6" s="145"/>
      <c r="D6" s="146"/>
      <c r="E6" s="159">
        <f t="shared" si="1"/>
        <v>284200</v>
      </c>
      <c r="F6" s="159" t="e">
        <f>IF(E6="","",VLOOKUP(E6,'学校番号'!$A$2:$B$60,2,FALSE))</f>
        <v>#N/A</v>
      </c>
      <c r="G6" s="159">
        <f t="shared" si="2"/>
        <v>128420000</v>
      </c>
      <c r="H6" s="128" t="str">
        <f t="shared" si="3"/>
        <v> </v>
      </c>
    </row>
    <row r="7" spans="1:8" ht="13.5">
      <c r="A7" s="156">
        <f t="shared" si="0"/>
        <v>128420000</v>
      </c>
      <c r="B7" s="147"/>
      <c r="C7" s="145"/>
      <c r="D7" s="146"/>
      <c r="E7" s="159">
        <f t="shared" si="1"/>
        <v>284200</v>
      </c>
      <c r="F7" s="159" t="e">
        <f>IF(E7="","",VLOOKUP(E7,'学校番号'!$A$2:$B$60,2,FALSE))</f>
        <v>#N/A</v>
      </c>
      <c r="G7" s="159">
        <f t="shared" si="2"/>
        <v>128420000</v>
      </c>
      <c r="H7" s="128" t="str">
        <f t="shared" si="3"/>
        <v> </v>
      </c>
    </row>
    <row r="8" spans="1:8" ht="13.5">
      <c r="A8" s="156">
        <f t="shared" si="0"/>
        <v>128420000</v>
      </c>
      <c r="B8" s="147"/>
      <c r="C8" s="145"/>
      <c r="D8" s="146"/>
      <c r="E8" s="159">
        <f t="shared" si="1"/>
        <v>284200</v>
      </c>
      <c r="F8" s="159" t="e">
        <f>IF(E8="","",VLOOKUP(E8,'学校番号'!$A$2:$B$60,2,FALSE))</f>
        <v>#N/A</v>
      </c>
      <c r="G8" s="159">
        <f t="shared" si="2"/>
        <v>128420000</v>
      </c>
      <c r="H8" s="128" t="str">
        <f t="shared" si="3"/>
        <v> </v>
      </c>
    </row>
    <row r="9" spans="1:8" ht="13.5">
      <c r="A9" s="156">
        <f t="shared" si="0"/>
        <v>128420000</v>
      </c>
      <c r="B9" s="147"/>
      <c r="C9" s="145"/>
      <c r="D9" s="146"/>
      <c r="E9" s="159">
        <f t="shared" si="1"/>
        <v>284200</v>
      </c>
      <c r="F9" s="159" t="e">
        <f>IF(E9="","",VLOOKUP(E9,'学校番号'!$A$2:$B$60,2,FALSE))</f>
        <v>#N/A</v>
      </c>
      <c r="G9" s="159">
        <f t="shared" si="2"/>
        <v>128420000</v>
      </c>
      <c r="H9" s="128" t="str">
        <f t="shared" si="3"/>
        <v> </v>
      </c>
    </row>
    <row r="10" spans="1:8" ht="13.5">
      <c r="A10" s="156">
        <f t="shared" si="0"/>
        <v>128420000</v>
      </c>
      <c r="B10" s="147"/>
      <c r="C10" s="145"/>
      <c r="D10" s="146"/>
      <c r="E10" s="159">
        <f t="shared" si="1"/>
        <v>284200</v>
      </c>
      <c r="F10" s="159" t="e">
        <f>IF(E10="","",VLOOKUP(E10,'学校番号'!$A$2:$B$60,2,FALSE))</f>
        <v>#N/A</v>
      </c>
      <c r="G10" s="159">
        <f t="shared" si="2"/>
        <v>128420000</v>
      </c>
      <c r="H10" s="128" t="str">
        <f t="shared" si="3"/>
        <v> </v>
      </c>
    </row>
    <row r="11" spans="1:8" ht="13.5">
      <c r="A11" s="156">
        <f t="shared" si="0"/>
        <v>128420000</v>
      </c>
      <c r="B11" s="147"/>
      <c r="C11" s="145"/>
      <c r="D11" s="146"/>
      <c r="E11" s="159">
        <f t="shared" si="1"/>
        <v>284200</v>
      </c>
      <c r="F11" s="159" t="e">
        <f>IF(E11="","",VLOOKUP(E11,'学校番号'!$A$2:$B$60,2,FALSE))</f>
        <v>#N/A</v>
      </c>
      <c r="G11" s="159">
        <f t="shared" si="2"/>
        <v>128420000</v>
      </c>
      <c r="H11" s="128" t="str">
        <f t="shared" si="3"/>
        <v> </v>
      </c>
    </row>
    <row r="12" spans="1:8" ht="13.5">
      <c r="A12" s="156">
        <f t="shared" si="0"/>
        <v>128420000</v>
      </c>
      <c r="B12" s="147"/>
      <c r="C12" s="145"/>
      <c r="D12" s="146"/>
      <c r="E12" s="159">
        <f t="shared" si="1"/>
        <v>284200</v>
      </c>
      <c r="F12" s="159" t="e">
        <f>IF(E12="","",VLOOKUP(E12,'学校番号'!$A$2:$B$60,2,FALSE))</f>
        <v>#N/A</v>
      </c>
      <c r="G12" s="159">
        <f t="shared" si="2"/>
        <v>128420000</v>
      </c>
      <c r="H12" s="128" t="str">
        <f t="shared" si="3"/>
        <v> </v>
      </c>
    </row>
    <row r="13" spans="1:8" ht="13.5">
      <c r="A13" s="156">
        <f t="shared" si="0"/>
        <v>128420000</v>
      </c>
      <c r="B13" s="147"/>
      <c r="C13" s="145"/>
      <c r="D13" s="146"/>
      <c r="E13" s="159">
        <f t="shared" si="1"/>
        <v>284200</v>
      </c>
      <c r="F13" s="159" t="e">
        <f>IF(E13="","",VLOOKUP(E13,'学校番号'!$A$2:$B$60,2,FALSE))</f>
        <v>#N/A</v>
      </c>
      <c r="G13" s="159">
        <f t="shared" si="2"/>
        <v>128420000</v>
      </c>
      <c r="H13" s="128" t="str">
        <f t="shared" si="3"/>
        <v> </v>
      </c>
    </row>
    <row r="14" spans="1:8" ht="13.5">
      <c r="A14" s="156">
        <f t="shared" si="0"/>
        <v>128420000</v>
      </c>
      <c r="B14" s="147"/>
      <c r="C14" s="145"/>
      <c r="D14" s="146"/>
      <c r="E14" s="159">
        <f t="shared" si="1"/>
        <v>284200</v>
      </c>
      <c r="F14" s="159" t="e">
        <f>IF(E14="","",VLOOKUP(E14,'学校番号'!$A$2:$B$60,2,FALSE))</f>
        <v>#N/A</v>
      </c>
      <c r="G14" s="159">
        <f t="shared" si="2"/>
        <v>128420000</v>
      </c>
      <c r="H14" s="128" t="str">
        <f t="shared" si="3"/>
        <v> </v>
      </c>
    </row>
    <row r="15" spans="1:8" ht="13.5">
      <c r="A15" s="156">
        <f t="shared" si="0"/>
        <v>128420000</v>
      </c>
      <c r="B15" s="147"/>
      <c r="C15" s="145"/>
      <c r="D15" s="146"/>
      <c r="E15" s="159">
        <f t="shared" si="1"/>
        <v>284200</v>
      </c>
      <c r="F15" s="159" t="e">
        <f>IF(E15="","",VLOOKUP(E15,'学校番号'!$A$2:$B$60,2,FALSE))</f>
        <v>#N/A</v>
      </c>
      <c r="G15" s="159">
        <f t="shared" si="2"/>
        <v>128420000</v>
      </c>
      <c r="H15" s="128" t="str">
        <f t="shared" si="3"/>
        <v> </v>
      </c>
    </row>
    <row r="16" spans="1:8" ht="13.5">
      <c r="A16" s="156">
        <f t="shared" si="0"/>
        <v>128420000</v>
      </c>
      <c r="B16" s="147"/>
      <c r="C16" s="145"/>
      <c r="D16" s="146"/>
      <c r="E16" s="159">
        <f t="shared" si="1"/>
        <v>284200</v>
      </c>
      <c r="F16" s="159" t="e">
        <f>IF(E16="","",VLOOKUP(E16,'学校番号'!$A$2:$B$60,2,FALSE))</f>
        <v>#N/A</v>
      </c>
      <c r="G16" s="159">
        <f t="shared" si="2"/>
        <v>128420000</v>
      </c>
      <c r="H16" s="128" t="str">
        <f t="shared" si="3"/>
        <v> </v>
      </c>
    </row>
    <row r="17" spans="1:8" ht="13.5">
      <c r="A17" s="156">
        <f t="shared" si="0"/>
        <v>128420000</v>
      </c>
      <c r="B17" s="147"/>
      <c r="C17" s="145"/>
      <c r="D17" s="146"/>
      <c r="E17" s="159">
        <f t="shared" si="1"/>
        <v>284200</v>
      </c>
      <c r="F17" s="159" t="e">
        <f>IF(E17="","",VLOOKUP(E17,'学校番号'!$A$2:$B$60,2,FALSE))</f>
        <v>#N/A</v>
      </c>
      <c r="G17" s="159">
        <f t="shared" si="2"/>
        <v>128420000</v>
      </c>
      <c r="H17" s="128" t="str">
        <f t="shared" si="3"/>
        <v> </v>
      </c>
    </row>
    <row r="18" spans="1:8" ht="13.5">
      <c r="A18" s="156">
        <f t="shared" si="0"/>
        <v>128420000</v>
      </c>
      <c r="B18" s="147"/>
      <c r="C18" s="145"/>
      <c r="D18" s="146"/>
      <c r="E18" s="159">
        <f t="shared" si="1"/>
        <v>284200</v>
      </c>
      <c r="F18" s="159" t="e">
        <f>IF(E18="","",VLOOKUP(E18,'学校番号'!$A$2:$B$60,2,FALSE))</f>
        <v>#N/A</v>
      </c>
      <c r="G18" s="159">
        <f t="shared" si="2"/>
        <v>128420000</v>
      </c>
      <c r="H18" s="128" t="str">
        <f t="shared" si="3"/>
        <v> </v>
      </c>
    </row>
    <row r="19" spans="1:8" ht="13.5">
      <c r="A19" s="156">
        <f t="shared" si="0"/>
        <v>128420000</v>
      </c>
      <c r="B19" s="147"/>
      <c r="C19" s="145"/>
      <c r="D19" s="146"/>
      <c r="E19" s="159">
        <f t="shared" si="1"/>
        <v>284200</v>
      </c>
      <c r="F19" s="159" t="e">
        <f>IF(E19="","",VLOOKUP(E19,'学校番号'!$A$2:$B$60,2,FALSE))</f>
        <v>#N/A</v>
      </c>
      <c r="G19" s="159">
        <f t="shared" si="2"/>
        <v>128420000</v>
      </c>
      <c r="H19" s="128" t="str">
        <f t="shared" si="3"/>
        <v> </v>
      </c>
    </row>
    <row r="20" spans="1:8" ht="13.5">
      <c r="A20" s="156">
        <f t="shared" si="0"/>
        <v>128420000</v>
      </c>
      <c r="B20" s="147"/>
      <c r="C20" s="145"/>
      <c r="D20" s="146"/>
      <c r="E20" s="159">
        <f t="shared" si="1"/>
        <v>284200</v>
      </c>
      <c r="F20" s="159" t="e">
        <f>IF(E20="","",VLOOKUP(E20,'学校番号'!$A$2:$B$60,2,FALSE))</f>
        <v>#N/A</v>
      </c>
      <c r="G20" s="159">
        <f t="shared" si="2"/>
        <v>128420000</v>
      </c>
      <c r="H20" s="128" t="str">
        <f t="shared" si="3"/>
        <v> </v>
      </c>
    </row>
    <row r="21" spans="1:8" ht="13.5">
      <c r="A21" s="156">
        <f t="shared" si="0"/>
        <v>128420000</v>
      </c>
      <c r="B21" s="147"/>
      <c r="C21" s="145"/>
      <c r="D21" s="146"/>
      <c r="E21" s="159">
        <f t="shared" si="1"/>
        <v>284200</v>
      </c>
      <c r="F21" s="159" t="e">
        <f>IF(E21="","",VLOOKUP(E21,'学校番号'!$A$2:$B$60,2,FALSE))</f>
        <v>#N/A</v>
      </c>
      <c r="G21" s="159">
        <f t="shared" si="2"/>
        <v>128420000</v>
      </c>
      <c r="H21" s="128" t="str">
        <f t="shared" si="3"/>
        <v> </v>
      </c>
    </row>
    <row r="22" spans="1:8" ht="13.5">
      <c r="A22" s="156">
        <f t="shared" si="0"/>
        <v>128420000</v>
      </c>
      <c r="B22" s="147"/>
      <c r="C22" s="145"/>
      <c r="D22" s="146"/>
      <c r="E22" s="159">
        <f t="shared" si="1"/>
        <v>284200</v>
      </c>
      <c r="F22" s="159" t="e">
        <f>IF(E22="","",VLOOKUP(E22,'学校番号'!$A$2:$B$60,2,FALSE))</f>
        <v>#N/A</v>
      </c>
      <c r="G22" s="159">
        <f t="shared" si="2"/>
        <v>128420000</v>
      </c>
      <c r="H22" s="128" t="str">
        <f t="shared" si="3"/>
        <v> </v>
      </c>
    </row>
    <row r="23" spans="1:8" ht="13.5">
      <c r="A23" s="156">
        <f t="shared" si="0"/>
        <v>128420000</v>
      </c>
      <c r="B23" s="147"/>
      <c r="C23" s="145"/>
      <c r="D23" s="146"/>
      <c r="E23" s="159">
        <f t="shared" si="1"/>
        <v>284200</v>
      </c>
      <c r="F23" s="159" t="e">
        <f>IF(E23="","",VLOOKUP(E23,'学校番号'!$A$2:$B$60,2,FALSE))</f>
        <v>#N/A</v>
      </c>
      <c r="G23" s="159">
        <f t="shared" si="2"/>
        <v>128420000</v>
      </c>
      <c r="H23" s="128" t="str">
        <f t="shared" si="3"/>
        <v> </v>
      </c>
    </row>
    <row r="24" spans="1:8" ht="13.5">
      <c r="A24" s="156">
        <f t="shared" si="0"/>
        <v>128420000</v>
      </c>
      <c r="B24" s="147"/>
      <c r="C24" s="145"/>
      <c r="D24" s="146"/>
      <c r="E24" s="159">
        <f t="shared" si="1"/>
        <v>284200</v>
      </c>
      <c r="F24" s="159" t="e">
        <f>IF(E24="","",VLOOKUP(E24,'学校番号'!$A$2:$B$60,2,FALSE))</f>
        <v>#N/A</v>
      </c>
      <c r="G24" s="159">
        <f t="shared" si="2"/>
        <v>128420000</v>
      </c>
      <c r="H24" s="128" t="str">
        <f t="shared" si="3"/>
        <v> </v>
      </c>
    </row>
    <row r="25" spans="1:8" ht="13.5">
      <c r="A25" s="156">
        <f t="shared" si="0"/>
        <v>128420000</v>
      </c>
      <c r="B25" s="147"/>
      <c r="C25" s="145"/>
      <c r="D25" s="146"/>
      <c r="E25" s="159">
        <f t="shared" si="1"/>
        <v>284200</v>
      </c>
      <c r="F25" s="159" t="e">
        <f>IF(E25="","",VLOOKUP(E25,'学校番号'!$A$2:$B$60,2,FALSE))</f>
        <v>#N/A</v>
      </c>
      <c r="G25" s="159">
        <f t="shared" si="2"/>
        <v>128420000</v>
      </c>
      <c r="H25" s="128" t="str">
        <f t="shared" si="3"/>
        <v> </v>
      </c>
    </row>
    <row r="26" spans="1:8" ht="13.5">
      <c r="A26" s="156">
        <f t="shared" si="0"/>
        <v>128420000</v>
      </c>
      <c r="B26" s="147"/>
      <c r="C26" s="145"/>
      <c r="D26" s="146"/>
      <c r="E26" s="159">
        <f t="shared" si="1"/>
        <v>284200</v>
      </c>
      <c r="F26" s="159" t="e">
        <f>IF(E26="","",VLOOKUP(E26,'学校番号'!$A$2:$B$60,2,FALSE))</f>
        <v>#N/A</v>
      </c>
      <c r="G26" s="159">
        <f t="shared" si="2"/>
        <v>128420000</v>
      </c>
      <c r="H26" s="128" t="str">
        <f t="shared" si="3"/>
        <v> </v>
      </c>
    </row>
    <row r="27" spans="1:8" ht="13.5">
      <c r="A27" s="156">
        <f t="shared" si="0"/>
        <v>128420000</v>
      </c>
      <c r="B27" s="147"/>
      <c r="C27" s="145"/>
      <c r="D27" s="146"/>
      <c r="E27" s="159">
        <f t="shared" si="1"/>
        <v>284200</v>
      </c>
      <c r="F27" s="159" t="e">
        <f>IF(E27="","",VLOOKUP(E27,'学校番号'!$A$2:$B$60,2,FALSE))</f>
        <v>#N/A</v>
      </c>
      <c r="G27" s="159">
        <f t="shared" si="2"/>
        <v>128420000</v>
      </c>
      <c r="H27" s="128" t="str">
        <f t="shared" si="3"/>
        <v> </v>
      </c>
    </row>
    <row r="28" spans="1:8" ht="13.5">
      <c r="A28" s="156">
        <f t="shared" si="0"/>
        <v>128420000</v>
      </c>
      <c r="B28" s="147"/>
      <c r="C28" s="145"/>
      <c r="D28" s="146"/>
      <c r="E28" s="159">
        <f t="shared" si="1"/>
        <v>284200</v>
      </c>
      <c r="F28" s="159" t="e">
        <f>IF(E28="","",VLOOKUP(E28,'学校番号'!$A$2:$B$60,2,FALSE))</f>
        <v>#N/A</v>
      </c>
      <c r="G28" s="159">
        <f t="shared" si="2"/>
        <v>128420000</v>
      </c>
      <c r="H28" s="128" t="str">
        <f t="shared" si="3"/>
        <v> </v>
      </c>
    </row>
    <row r="29" spans="1:8" ht="13.5">
      <c r="A29" s="156">
        <f t="shared" si="0"/>
        <v>128420000</v>
      </c>
      <c r="B29" s="147"/>
      <c r="C29" s="145"/>
      <c r="D29" s="146"/>
      <c r="E29" s="159">
        <f t="shared" si="1"/>
        <v>284200</v>
      </c>
      <c r="F29" s="159" t="e">
        <f>IF(E29="","",VLOOKUP(E29,'学校番号'!$A$2:$B$60,2,FALSE))</f>
        <v>#N/A</v>
      </c>
      <c r="G29" s="159">
        <f t="shared" si="2"/>
        <v>128420000</v>
      </c>
      <c r="H29" s="128" t="str">
        <f t="shared" si="3"/>
        <v> </v>
      </c>
    </row>
    <row r="30" spans="1:8" ht="13.5">
      <c r="A30" s="156">
        <f t="shared" si="0"/>
        <v>128420000</v>
      </c>
      <c r="B30" s="147"/>
      <c r="C30" s="145"/>
      <c r="D30" s="146"/>
      <c r="E30" s="159">
        <f t="shared" si="1"/>
        <v>284200</v>
      </c>
      <c r="F30" s="159" t="e">
        <f>IF(E30="","",VLOOKUP(E30,'学校番号'!$A$2:$B$60,2,FALSE))</f>
        <v>#N/A</v>
      </c>
      <c r="G30" s="159">
        <f t="shared" si="2"/>
        <v>128420000</v>
      </c>
      <c r="H30" s="128" t="str">
        <f t="shared" si="3"/>
        <v> </v>
      </c>
    </row>
    <row r="31" spans="1:8" ht="13.5">
      <c r="A31" s="156">
        <f t="shared" si="0"/>
        <v>128420000</v>
      </c>
      <c r="B31" s="147"/>
      <c r="C31" s="145"/>
      <c r="D31" s="146"/>
      <c r="E31" s="159">
        <f t="shared" si="1"/>
        <v>284200</v>
      </c>
      <c r="F31" s="159" t="e">
        <f>IF(E31="","",VLOOKUP(E31,'学校番号'!$A$2:$B$60,2,FALSE))</f>
        <v>#N/A</v>
      </c>
      <c r="G31" s="159">
        <f t="shared" si="2"/>
        <v>128420000</v>
      </c>
      <c r="H31" s="128" t="str">
        <f t="shared" si="3"/>
        <v> </v>
      </c>
    </row>
    <row r="32" spans="1:8" ht="13.5">
      <c r="A32" s="156">
        <f t="shared" si="0"/>
        <v>128420000</v>
      </c>
      <c r="B32" s="147"/>
      <c r="C32" s="145"/>
      <c r="D32" s="146"/>
      <c r="E32" s="159">
        <f t="shared" si="1"/>
        <v>284200</v>
      </c>
      <c r="F32" s="159" t="e">
        <f>IF(E32="","",VLOOKUP(E32,'学校番号'!$A$2:$B$60,2,FALSE))</f>
        <v>#N/A</v>
      </c>
      <c r="G32" s="159">
        <f t="shared" si="2"/>
        <v>128420000</v>
      </c>
      <c r="H32" s="128" t="str">
        <f t="shared" si="3"/>
        <v> </v>
      </c>
    </row>
    <row r="33" spans="1:8" ht="13.5">
      <c r="A33" s="156">
        <f t="shared" si="0"/>
        <v>128420000</v>
      </c>
      <c r="B33" s="147"/>
      <c r="C33" s="145"/>
      <c r="D33" s="146"/>
      <c r="E33" s="159">
        <f t="shared" si="1"/>
        <v>284200</v>
      </c>
      <c r="F33" s="159" t="e">
        <f>IF(E33="","",VLOOKUP(E33,'学校番号'!$A$2:$B$60,2,FALSE))</f>
        <v>#N/A</v>
      </c>
      <c r="G33" s="159">
        <f t="shared" si="2"/>
        <v>128420000</v>
      </c>
      <c r="H33" s="128" t="str">
        <f t="shared" si="3"/>
        <v> </v>
      </c>
    </row>
    <row r="34" spans="1:8" ht="13.5">
      <c r="A34" s="156">
        <f t="shared" si="0"/>
        <v>128420000</v>
      </c>
      <c r="B34" s="147"/>
      <c r="C34" s="145"/>
      <c r="D34" s="146"/>
      <c r="E34" s="159">
        <f t="shared" si="1"/>
        <v>284200</v>
      </c>
      <c r="F34" s="159" t="e">
        <f>IF(E34="","",VLOOKUP(E34,'学校番号'!$A$2:$B$60,2,FALSE))</f>
        <v>#N/A</v>
      </c>
      <c r="G34" s="159">
        <f t="shared" si="2"/>
        <v>128420000</v>
      </c>
      <c r="H34" s="128" t="str">
        <f t="shared" si="3"/>
        <v> </v>
      </c>
    </row>
    <row r="35" spans="1:8" ht="13.5">
      <c r="A35" s="156">
        <f t="shared" si="0"/>
        <v>128420000</v>
      </c>
      <c r="B35" s="147"/>
      <c r="C35" s="145"/>
      <c r="D35" s="146"/>
      <c r="E35" s="159">
        <f t="shared" si="1"/>
        <v>284200</v>
      </c>
      <c r="F35" s="159" t="e">
        <f>IF(E35="","",VLOOKUP(E35,'学校番号'!$A$2:$B$60,2,FALSE))</f>
        <v>#N/A</v>
      </c>
      <c r="G35" s="159">
        <f t="shared" si="2"/>
        <v>128420000</v>
      </c>
      <c r="H35" s="128" t="str">
        <f t="shared" si="3"/>
        <v> </v>
      </c>
    </row>
    <row r="36" spans="1:8" ht="13.5">
      <c r="A36" s="156">
        <f t="shared" si="0"/>
        <v>128420000</v>
      </c>
      <c r="B36" s="147"/>
      <c r="C36" s="145"/>
      <c r="D36" s="146"/>
      <c r="E36" s="159">
        <f t="shared" si="1"/>
        <v>284200</v>
      </c>
      <c r="F36" s="159" t="e">
        <f>IF(E36="","",VLOOKUP(E36,'学校番号'!$A$2:$B$60,2,FALSE))</f>
        <v>#N/A</v>
      </c>
      <c r="G36" s="159">
        <f t="shared" si="2"/>
        <v>128420000</v>
      </c>
      <c r="H36" s="128" t="str">
        <f t="shared" si="3"/>
        <v> </v>
      </c>
    </row>
    <row r="37" spans="1:8" ht="13.5">
      <c r="A37" s="156">
        <f t="shared" si="0"/>
        <v>128420000</v>
      </c>
      <c r="B37" s="147"/>
      <c r="C37" s="145"/>
      <c r="D37" s="146"/>
      <c r="E37" s="159">
        <f t="shared" si="1"/>
        <v>284200</v>
      </c>
      <c r="F37" s="159" t="e">
        <f>IF(E37="","",VLOOKUP(E37,'学校番号'!$A$2:$B$60,2,FALSE))</f>
        <v>#N/A</v>
      </c>
      <c r="G37" s="159">
        <f t="shared" si="2"/>
        <v>128420000</v>
      </c>
      <c r="H37" s="128" t="str">
        <f t="shared" si="3"/>
        <v> </v>
      </c>
    </row>
    <row r="38" spans="1:8" ht="13.5">
      <c r="A38" s="156">
        <f t="shared" si="0"/>
        <v>128420000</v>
      </c>
      <c r="B38" s="147"/>
      <c r="C38" s="145"/>
      <c r="D38" s="146"/>
      <c r="E38" s="159">
        <f t="shared" si="1"/>
        <v>284200</v>
      </c>
      <c r="F38" s="159" t="e">
        <f>IF(E38="","",VLOOKUP(E38,'学校番号'!$A$2:$B$60,2,FALSE))</f>
        <v>#N/A</v>
      </c>
      <c r="G38" s="159">
        <f t="shared" si="2"/>
        <v>128420000</v>
      </c>
      <c r="H38" s="128" t="str">
        <f t="shared" si="3"/>
        <v> </v>
      </c>
    </row>
    <row r="39" spans="1:8" ht="13.5">
      <c r="A39" s="156">
        <f t="shared" si="0"/>
        <v>128420000</v>
      </c>
      <c r="B39" s="147"/>
      <c r="C39" s="145"/>
      <c r="D39" s="146"/>
      <c r="E39" s="159">
        <f t="shared" si="1"/>
        <v>284200</v>
      </c>
      <c r="F39" s="159" t="e">
        <f>IF(E39="","",VLOOKUP(E39,'学校番号'!$A$2:$B$60,2,FALSE))</f>
        <v>#N/A</v>
      </c>
      <c r="G39" s="159">
        <f t="shared" si="2"/>
        <v>128420000</v>
      </c>
      <c r="H39" s="128" t="str">
        <f t="shared" si="3"/>
        <v> </v>
      </c>
    </row>
    <row r="40" spans="1:8" ht="13.5">
      <c r="A40" s="156">
        <f t="shared" si="0"/>
        <v>128420000</v>
      </c>
      <c r="B40" s="147"/>
      <c r="C40" s="145"/>
      <c r="D40" s="146"/>
      <c r="E40" s="159">
        <f t="shared" si="1"/>
        <v>284200</v>
      </c>
      <c r="F40" s="159" t="e">
        <f>IF(E40="","",VLOOKUP(E40,'学校番号'!$A$2:$B$60,2,FALSE))</f>
        <v>#N/A</v>
      </c>
      <c r="G40" s="159">
        <f t="shared" si="2"/>
        <v>128420000</v>
      </c>
      <c r="H40" s="128" t="str">
        <f t="shared" si="3"/>
        <v> </v>
      </c>
    </row>
    <row r="41" spans="1:8" ht="13.5">
      <c r="A41" s="156">
        <f t="shared" si="0"/>
        <v>128420000</v>
      </c>
      <c r="B41" s="147"/>
      <c r="C41" s="145"/>
      <c r="D41" s="146"/>
      <c r="E41" s="159">
        <f t="shared" si="1"/>
        <v>284200</v>
      </c>
      <c r="F41" s="159" t="e">
        <f>IF(E41="","",VLOOKUP(E41,'学校番号'!$A$2:$B$60,2,FALSE))</f>
        <v>#N/A</v>
      </c>
      <c r="G41" s="159">
        <f t="shared" si="2"/>
        <v>128420000</v>
      </c>
      <c r="H41" s="128" t="str">
        <f t="shared" si="3"/>
        <v> </v>
      </c>
    </row>
    <row r="42" spans="1:8" ht="13.5">
      <c r="A42" s="156">
        <f t="shared" si="0"/>
        <v>128420000</v>
      </c>
      <c r="B42" s="147"/>
      <c r="C42" s="145"/>
      <c r="D42" s="146"/>
      <c r="E42" s="159">
        <f t="shared" si="1"/>
        <v>284200</v>
      </c>
      <c r="F42" s="159" t="e">
        <f>IF(E42="","",VLOOKUP(E42,'学校番号'!$A$2:$B$60,2,FALSE))</f>
        <v>#N/A</v>
      </c>
      <c r="G42" s="159">
        <f t="shared" si="2"/>
        <v>128420000</v>
      </c>
      <c r="H42" s="128" t="str">
        <f t="shared" si="3"/>
        <v> </v>
      </c>
    </row>
    <row r="43" spans="1:8" ht="13.5">
      <c r="A43" s="156">
        <f t="shared" si="0"/>
        <v>128420000</v>
      </c>
      <c r="B43" s="147"/>
      <c r="C43" s="145"/>
      <c r="D43" s="146"/>
      <c r="E43" s="159">
        <f t="shared" si="1"/>
        <v>284200</v>
      </c>
      <c r="F43" s="159" t="e">
        <f>IF(E43="","",VLOOKUP(E43,'学校番号'!$A$2:$B$60,2,FALSE))</f>
        <v>#N/A</v>
      </c>
      <c r="G43" s="159">
        <f t="shared" si="2"/>
        <v>128420000</v>
      </c>
      <c r="H43" s="128" t="str">
        <f t="shared" si="3"/>
        <v> </v>
      </c>
    </row>
    <row r="44" spans="1:8" ht="13.5">
      <c r="A44" s="156">
        <f t="shared" si="0"/>
        <v>128420000</v>
      </c>
      <c r="B44" s="147"/>
      <c r="C44" s="145"/>
      <c r="D44" s="146"/>
      <c r="E44" s="159">
        <f t="shared" si="1"/>
        <v>284200</v>
      </c>
      <c r="F44" s="159" t="e">
        <f>IF(E44="","",VLOOKUP(E44,'学校番号'!$A$2:$B$60,2,FALSE))</f>
        <v>#N/A</v>
      </c>
      <c r="G44" s="159">
        <f t="shared" si="2"/>
        <v>128420000</v>
      </c>
      <c r="H44" s="128" t="str">
        <f t="shared" si="3"/>
        <v> </v>
      </c>
    </row>
    <row r="45" spans="1:8" ht="13.5">
      <c r="A45" s="156">
        <f t="shared" si="0"/>
        <v>128420000</v>
      </c>
      <c r="B45" s="147"/>
      <c r="C45" s="145"/>
      <c r="D45" s="146"/>
      <c r="E45" s="159">
        <f t="shared" si="1"/>
        <v>284200</v>
      </c>
      <c r="F45" s="159" t="e">
        <f>IF(E45="","",VLOOKUP(E45,'学校番号'!$A$2:$B$60,2,FALSE))</f>
        <v>#N/A</v>
      </c>
      <c r="G45" s="159">
        <f t="shared" si="2"/>
        <v>128420000</v>
      </c>
      <c r="H45" s="128" t="str">
        <f t="shared" si="3"/>
        <v> </v>
      </c>
    </row>
    <row r="46" spans="1:8" ht="13.5">
      <c r="A46" s="156">
        <f t="shared" si="0"/>
        <v>128420000</v>
      </c>
      <c r="B46" s="147"/>
      <c r="C46" s="145"/>
      <c r="D46" s="146"/>
      <c r="E46" s="159">
        <f t="shared" si="1"/>
        <v>284200</v>
      </c>
      <c r="F46" s="159" t="e">
        <f>IF(E46="","",VLOOKUP(E46,'学校番号'!$A$2:$B$60,2,FALSE))</f>
        <v>#N/A</v>
      </c>
      <c r="G46" s="159">
        <f t="shared" si="2"/>
        <v>128420000</v>
      </c>
      <c r="H46" s="128" t="str">
        <f t="shared" si="3"/>
        <v> </v>
      </c>
    </row>
    <row r="47" spans="1:8" ht="13.5">
      <c r="A47" s="156">
        <f t="shared" si="0"/>
        <v>128420000</v>
      </c>
      <c r="B47" s="147"/>
      <c r="C47" s="145"/>
      <c r="D47" s="146"/>
      <c r="E47" s="159">
        <f t="shared" si="1"/>
        <v>284200</v>
      </c>
      <c r="F47" s="159" t="e">
        <f>IF(E47="","",VLOOKUP(E47,'学校番号'!$A$2:$B$60,2,FALSE))</f>
        <v>#N/A</v>
      </c>
      <c r="G47" s="159">
        <f t="shared" si="2"/>
        <v>128420000</v>
      </c>
      <c r="H47" s="128" t="str">
        <f t="shared" si="3"/>
        <v> </v>
      </c>
    </row>
    <row r="48" spans="1:8" ht="13.5">
      <c r="A48" s="156">
        <f t="shared" si="0"/>
        <v>128420000</v>
      </c>
      <c r="B48" s="147"/>
      <c r="C48" s="145"/>
      <c r="D48" s="146"/>
      <c r="E48" s="159">
        <f t="shared" si="1"/>
        <v>284200</v>
      </c>
      <c r="F48" s="159" t="e">
        <f>IF(E48="","",VLOOKUP(E48,'学校番号'!$A$2:$B$60,2,FALSE))</f>
        <v>#N/A</v>
      </c>
      <c r="G48" s="159">
        <f t="shared" si="2"/>
        <v>128420000</v>
      </c>
      <c r="H48" s="128" t="str">
        <f t="shared" si="3"/>
        <v> </v>
      </c>
    </row>
    <row r="49" spans="1:8" ht="13.5">
      <c r="A49" s="156">
        <f t="shared" si="0"/>
        <v>128420000</v>
      </c>
      <c r="B49" s="147"/>
      <c r="C49" s="145"/>
      <c r="D49" s="146"/>
      <c r="E49" s="159">
        <f t="shared" si="1"/>
        <v>284200</v>
      </c>
      <c r="F49" s="159" t="e">
        <f>IF(E49="","",VLOOKUP(E49,'学校番号'!$A$2:$B$60,2,FALSE))</f>
        <v>#N/A</v>
      </c>
      <c r="G49" s="159">
        <f t="shared" si="2"/>
        <v>128420000</v>
      </c>
      <c r="H49" s="128" t="str">
        <f t="shared" si="3"/>
        <v> </v>
      </c>
    </row>
    <row r="50" spans="1:8" ht="13.5">
      <c r="A50" s="156">
        <f t="shared" si="0"/>
        <v>128420000</v>
      </c>
      <c r="B50" s="147"/>
      <c r="C50" s="145"/>
      <c r="D50" s="146"/>
      <c r="E50" s="159">
        <f t="shared" si="1"/>
        <v>284200</v>
      </c>
      <c r="F50" s="159" t="e">
        <f>IF(E50="","",VLOOKUP(E50,'学校番号'!$A$2:$B$60,2,FALSE))</f>
        <v>#N/A</v>
      </c>
      <c r="G50" s="159">
        <f t="shared" si="2"/>
        <v>128420000</v>
      </c>
      <c r="H50" s="128" t="str">
        <f t="shared" si="3"/>
        <v> </v>
      </c>
    </row>
    <row r="51" spans="1:8" ht="13.5">
      <c r="A51" s="156">
        <f t="shared" si="0"/>
        <v>128420000</v>
      </c>
      <c r="B51" s="147"/>
      <c r="C51" s="145"/>
      <c r="D51" s="146"/>
      <c r="E51" s="159">
        <f t="shared" si="1"/>
        <v>284200</v>
      </c>
      <c r="F51" s="159" t="e">
        <f>IF(E51="","",VLOOKUP(E51,'学校番号'!$A$2:$B$60,2,FALSE))</f>
        <v>#N/A</v>
      </c>
      <c r="G51" s="159">
        <f t="shared" si="2"/>
        <v>128420000</v>
      </c>
      <c r="H51" s="128" t="str">
        <f t="shared" si="3"/>
        <v> </v>
      </c>
    </row>
    <row r="52" spans="1:8" ht="13.5">
      <c r="A52" s="156">
        <f t="shared" si="0"/>
        <v>128420000</v>
      </c>
      <c r="B52" s="147"/>
      <c r="C52" s="145"/>
      <c r="D52" s="146"/>
      <c r="E52" s="159">
        <f t="shared" si="1"/>
        <v>284200</v>
      </c>
      <c r="F52" s="159" t="e">
        <f>IF(E52="","",VLOOKUP(E52,'学校番号'!$A$2:$B$60,2,FALSE))</f>
        <v>#N/A</v>
      </c>
      <c r="G52" s="159">
        <f t="shared" si="2"/>
        <v>128420000</v>
      </c>
      <c r="H52" s="128" t="str">
        <f t="shared" si="3"/>
        <v> </v>
      </c>
    </row>
    <row r="53" spans="1:8" ht="13.5">
      <c r="A53" s="156">
        <f t="shared" si="0"/>
        <v>128420000</v>
      </c>
      <c r="B53" s="147"/>
      <c r="C53" s="145"/>
      <c r="D53" s="146"/>
      <c r="E53" s="159">
        <f t="shared" si="1"/>
        <v>284200</v>
      </c>
      <c r="F53" s="159" t="e">
        <f>IF(E53="","",VLOOKUP(E53,'学校番号'!$A$2:$B$60,2,FALSE))</f>
        <v>#N/A</v>
      </c>
      <c r="G53" s="159">
        <f t="shared" si="2"/>
        <v>128420000</v>
      </c>
      <c r="H53" s="128" t="str">
        <f t="shared" si="3"/>
        <v> </v>
      </c>
    </row>
    <row r="54" spans="1:8" ht="13.5">
      <c r="A54" s="156">
        <f t="shared" si="0"/>
        <v>128420000</v>
      </c>
      <c r="B54" s="147"/>
      <c r="C54" s="145"/>
      <c r="D54" s="146"/>
      <c r="E54" s="159">
        <f t="shared" si="1"/>
        <v>284200</v>
      </c>
      <c r="F54" s="159" t="e">
        <f>IF(E54="","",VLOOKUP(E54,'学校番号'!$A$2:$B$60,2,FALSE))</f>
        <v>#N/A</v>
      </c>
      <c r="G54" s="159">
        <f t="shared" si="2"/>
        <v>128420000</v>
      </c>
      <c r="H54" s="128" t="str">
        <f t="shared" si="3"/>
        <v> </v>
      </c>
    </row>
    <row r="55" spans="1:8" ht="13.5">
      <c r="A55" s="156">
        <f t="shared" si="0"/>
        <v>128420000</v>
      </c>
      <c r="B55" s="147"/>
      <c r="C55" s="145"/>
      <c r="D55" s="146"/>
      <c r="E55" s="159">
        <f t="shared" si="1"/>
        <v>284200</v>
      </c>
      <c r="F55" s="159" t="e">
        <f>IF(E55="","",VLOOKUP(E55,'学校番号'!$A$2:$B$60,2,FALSE))</f>
        <v>#N/A</v>
      </c>
      <c r="G55" s="159">
        <f t="shared" si="2"/>
        <v>128420000</v>
      </c>
      <c r="H55" s="128" t="str">
        <f t="shared" si="3"/>
        <v> </v>
      </c>
    </row>
    <row r="56" spans="1:8" ht="13.5">
      <c r="A56" s="156">
        <f t="shared" si="0"/>
        <v>128420000</v>
      </c>
      <c r="B56" s="147"/>
      <c r="C56" s="145"/>
      <c r="D56" s="146"/>
      <c r="E56" s="159">
        <f t="shared" si="1"/>
        <v>284200</v>
      </c>
      <c r="F56" s="159" t="e">
        <f>IF(E56="","",VLOOKUP(E56,'学校番号'!$A$2:$B$60,2,FALSE))</f>
        <v>#N/A</v>
      </c>
      <c r="G56" s="159">
        <f t="shared" si="2"/>
        <v>128420000</v>
      </c>
      <c r="H56" s="128" t="str">
        <f t="shared" si="3"/>
        <v> </v>
      </c>
    </row>
    <row r="57" spans="1:8" ht="13.5">
      <c r="A57" s="156">
        <f t="shared" si="0"/>
        <v>128420000</v>
      </c>
      <c r="B57" s="147"/>
      <c r="C57" s="145"/>
      <c r="D57" s="146"/>
      <c r="E57" s="159">
        <f t="shared" si="1"/>
        <v>284200</v>
      </c>
      <c r="F57" s="159" t="e">
        <f>IF(E57="","",VLOOKUP(E57,'学校番号'!$A$2:$B$60,2,FALSE))</f>
        <v>#N/A</v>
      </c>
      <c r="G57" s="159">
        <f t="shared" si="2"/>
        <v>128420000</v>
      </c>
      <c r="H57" s="128" t="str">
        <f t="shared" si="3"/>
        <v> </v>
      </c>
    </row>
    <row r="58" spans="1:8" ht="13.5">
      <c r="A58" s="156">
        <f t="shared" si="0"/>
        <v>128420000</v>
      </c>
      <c r="B58" s="147"/>
      <c r="C58" s="145"/>
      <c r="D58" s="146"/>
      <c r="E58" s="159">
        <f t="shared" si="1"/>
        <v>284200</v>
      </c>
      <c r="F58" s="159" t="e">
        <f>IF(E58="","",VLOOKUP(E58,'学校番号'!$A$2:$B$60,2,FALSE))</f>
        <v>#N/A</v>
      </c>
      <c r="G58" s="159">
        <f t="shared" si="2"/>
        <v>128420000</v>
      </c>
      <c r="H58" s="128" t="str">
        <f t="shared" si="3"/>
        <v> </v>
      </c>
    </row>
    <row r="59" spans="1:8" ht="13.5">
      <c r="A59" s="156">
        <f t="shared" si="0"/>
        <v>128420000</v>
      </c>
      <c r="B59" s="147"/>
      <c r="C59" s="145"/>
      <c r="D59" s="146"/>
      <c r="E59" s="159">
        <f t="shared" si="1"/>
        <v>284200</v>
      </c>
      <c r="F59" s="159" t="e">
        <f>IF(E59="","",VLOOKUP(E59,'学校番号'!$A$2:$B$60,2,FALSE))</f>
        <v>#N/A</v>
      </c>
      <c r="G59" s="159">
        <f t="shared" si="2"/>
        <v>128420000</v>
      </c>
      <c r="H59" s="128" t="str">
        <f t="shared" si="3"/>
        <v> </v>
      </c>
    </row>
    <row r="60" spans="1:8" ht="13.5">
      <c r="A60" s="156">
        <f t="shared" si="0"/>
        <v>128420000</v>
      </c>
      <c r="B60" s="147"/>
      <c r="C60" s="145"/>
      <c r="D60" s="146"/>
      <c r="E60" s="159">
        <f t="shared" si="1"/>
        <v>284200</v>
      </c>
      <c r="F60" s="159" t="e">
        <f>IF(E60="","",VLOOKUP(E60,'学校番号'!$A$2:$B$60,2,FALSE))</f>
        <v>#N/A</v>
      </c>
      <c r="G60" s="159">
        <f t="shared" si="2"/>
        <v>128420000</v>
      </c>
      <c r="H60" s="128" t="str">
        <f t="shared" si="3"/>
        <v> </v>
      </c>
    </row>
    <row r="61" spans="1:8" ht="13.5">
      <c r="A61" s="156">
        <f t="shared" si="0"/>
        <v>128420000</v>
      </c>
      <c r="B61" s="147"/>
      <c r="C61" s="145"/>
      <c r="D61" s="146"/>
      <c r="E61" s="159">
        <f t="shared" si="1"/>
        <v>284200</v>
      </c>
      <c r="F61" s="159" t="e">
        <f>IF(E61="","",VLOOKUP(E61,'学校番号'!$A$2:$B$60,2,FALSE))</f>
        <v>#N/A</v>
      </c>
      <c r="G61" s="159">
        <f t="shared" si="2"/>
        <v>128420000</v>
      </c>
      <c r="H61" s="128" t="str">
        <f t="shared" si="3"/>
        <v> </v>
      </c>
    </row>
    <row r="62" spans="1:8" ht="13.5">
      <c r="A62" s="156">
        <f t="shared" si="0"/>
        <v>128420000</v>
      </c>
      <c r="B62" s="147"/>
      <c r="C62" s="145"/>
      <c r="D62" s="146"/>
      <c r="E62" s="159">
        <f t="shared" si="1"/>
        <v>284200</v>
      </c>
      <c r="F62" s="159" t="e">
        <f>IF(E62="","",VLOOKUP(E62,'学校番号'!$A$2:$B$60,2,FALSE))</f>
        <v>#N/A</v>
      </c>
      <c r="G62" s="159">
        <f t="shared" si="2"/>
        <v>128420000</v>
      </c>
      <c r="H62" s="128" t="str">
        <f t="shared" si="3"/>
        <v> </v>
      </c>
    </row>
    <row r="63" spans="1:8" ht="13.5">
      <c r="A63" s="156">
        <f t="shared" si="0"/>
        <v>128420000</v>
      </c>
      <c r="B63" s="147"/>
      <c r="C63" s="145"/>
      <c r="D63" s="146"/>
      <c r="E63" s="159">
        <f t="shared" si="1"/>
        <v>284200</v>
      </c>
      <c r="F63" s="159" t="e">
        <f>IF(E63="","",VLOOKUP(E63,'学校番号'!$A$2:$B$60,2,FALSE))</f>
        <v>#N/A</v>
      </c>
      <c r="G63" s="159">
        <f t="shared" si="2"/>
        <v>128420000</v>
      </c>
      <c r="H63" s="128" t="str">
        <f t="shared" si="3"/>
        <v> </v>
      </c>
    </row>
    <row r="64" spans="1:8" ht="13.5">
      <c r="A64" s="156">
        <f t="shared" si="0"/>
        <v>128420000</v>
      </c>
      <c r="B64" s="147"/>
      <c r="C64" s="145"/>
      <c r="D64" s="146"/>
      <c r="E64" s="159">
        <f t="shared" si="1"/>
        <v>284200</v>
      </c>
      <c r="F64" s="159" t="e">
        <f>IF(E64="","",VLOOKUP(E64,'学校番号'!$A$2:$B$60,2,FALSE))</f>
        <v>#N/A</v>
      </c>
      <c r="G64" s="159">
        <f t="shared" si="2"/>
        <v>128420000</v>
      </c>
      <c r="H64" s="128" t="str">
        <f t="shared" si="3"/>
        <v> </v>
      </c>
    </row>
    <row r="65" spans="1:8" ht="13.5">
      <c r="A65" s="156">
        <f t="shared" si="0"/>
        <v>128420000</v>
      </c>
      <c r="B65" s="147"/>
      <c r="C65" s="145"/>
      <c r="D65" s="146"/>
      <c r="E65" s="159">
        <f t="shared" si="1"/>
        <v>284200</v>
      </c>
      <c r="F65" s="159" t="e">
        <f>IF(E65="","",VLOOKUP(E65,'学校番号'!$A$2:$B$60,2,FALSE))</f>
        <v>#N/A</v>
      </c>
      <c r="G65" s="159">
        <f t="shared" si="2"/>
        <v>128420000</v>
      </c>
      <c r="H65" s="128" t="str">
        <f t="shared" si="3"/>
        <v> </v>
      </c>
    </row>
    <row r="66" spans="1:8" ht="13.5">
      <c r="A66" s="156">
        <f aca="true" t="shared" si="4" ref="A66:A101">128420000+B66</f>
        <v>128420000</v>
      </c>
      <c r="B66" s="147"/>
      <c r="C66" s="145"/>
      <c r="D66" s="146"/>
      <c r="E66" s="159">
        <f aca="true" t="shared" si="5" ref="E66:E101">IF(A66="","",VALUE(MID(A66,2,6)))</f>
        <v>284200</v>
      </c>
      <c r="F66" s="159" t="e">
        <f>IF(E66="","",VLOOKUP(E66,'学校番号'!$A$2:$B$60,2,FALSE))</f>
        <v>#N/A</v>
      </c>
      <c r="G66" s="159">
        <f aca="true" t="shared" si="6" ref="G66:G101">A66</f>
        <v>128420000</v>
      </c>
      <c r="H66" s="128" t="str">
        <f aca="true" t="shared" si="7" ref="H66:H101">LEFTB(C66,10)&amp;" "&amp;RIGHTB(C66,1)</f>
        <v> </v>
      </c>
    </row>
    <row r="67" spans="1:8" ht="13.5">
      <c r="A67" s="156">
        <f t="shared" si="4"/>
        <v>128420000</v>
      </c>
      <c r="B67" s="147"/>
      <c r="C67" s="145"/>
      <c r="D67" s="146"/>
      <c r="E67" s="159">
        <f t="shared" si="5"/>
        <v>284200</v>
      </c>
      <c r="F67" s="159" t="e">
        <f>IF(E67="","",VLOOKUP(E67,'学校番号'!$A$2:$B$60,2,FALSE))</f>
        <v>#N/A</v>
      </c>
      <c r="G67" s="159">
        <f t="shared" si="6"/>
        <v>128420000</v>
      </c>
      <c r="H67" s="128" t="str">
        <f t="shared" si="7"/>
        <v> </v>
      </c>
    </row>
    <row r="68" spans="1:8" ht="13.5">
      <c r="A68" s="156">
        <f t="shared" si="4"/>
        <v>128420000</v>
      </c>
      <c r="B68" s="147"/>
      <c r="C68" s="145"/>
      <c r="D68" s="146"/>
      <c r="E68" s="159">
        <f t="shared" si="5"/>
        <v>284200</v>
      </c>
      <c r="F68" s="159" t="e">
        <f>IF(E68="","",VLOOKUP(E68,'学校番号'!$A$2:$B$60,2,FALSE))</f>
        <v>#N/A</v>
      </c>
      <c r="G68" s="159">
        <f t="shared" si="6"/>
        <v>128420000</v>
      </c>
      <c r="H68" s="128" t="str">
        <f t="shared" si="7"/>
        <v> </v>
      </c>
    </row>
    <row r="69" spans="1:8" ht="13.5">
      <c r="A69" s="156">
        <f t="shared" si="4"/>
        <v>128420000</v>
      </c>
      <c r="B69" s="147"/>
      <c r="C69" s="145"/>
      <c r="D69" s="146"/>
      <c r="E69" s="159">
        <f t="shared" si="5"/>
        <v>284200</v>
      </c>
      <c r="F69" s="159" t="e">
        <f>IF(E69="","",VLOOKUP(E69,'学校番号'!$A$2:$B$60,2,FALSE))</f>
        <v>#N/A</v>
      </c>
      <c r="G69" s="159">
        <f t="shared" si="6"/>
        <v>128420000</v>
      </c>
      <c r="H69" s="128" t="str">
        <f t="shared" si="7"/>
        <v> </v>
      </c>
    </row>
    <row r="70" spans="1:8" ht="13.5">
      <c r="A70" s="156">
        <f t="shared" si="4"/>
        <v>128420000</v>
      </c>
      <c r="B70" s="147"/>
      <c r="C70" s="145"/>
      <c r="D70" s="146"/>
      <c r="E70" s="159">
        <f t="shared" si="5"/>
        <v>284200</v>
      </c>
      <c r="F70" s="159" t="e">
        <f>IF(E70="","",VLOOKUP(E70,'学校番号'!$A$2:$B$60,2,FALSE))</f>
        <v>#N/A</v>
      </c>
      <c r="G70" s="159">
        <f t="shared" si="6"/>
        <v>128420000</v>
      </c>
      <c r="H70" s="128" t="str">
        <f t="shared" si="7"/>
        <v> </v>
      </c>
    </row>
    <row r="71" spans="1:8" ht="13.5">
      <c r="A71" s="156">
        <f t="shared" si="4"/>
        <v>128420000</v>
      </c>
      <c r="B71" s="147"/>
      <c r="C71" s="145"/>
      <c r="D71" s="146"/>
      <c r="E71" s="159">
        <f t="shared" si="5"/>
        <v>284200</v>
      </c>
      <c r="F71" s="159" t="e">
        <f>IF(E71="","",VLOOKUP(E71,'学校番号'!$A$2:$B$60,2,FALSE))</f>
        <v>#N/A</v>
      </c>
      <c r="G71" s="159">
        <f t="shared" si="6"/>
        <v>128420000</v>
      </c>
      <c r="H71" s="128" t="str">
        <f t="shared" si="7"/>
        <v> </v>
      </c>
    </row>
    <row r="72" spans="1:8" ht="13.5">
      <c r="A72" s="156">
        <f t="shared" si="4"/>
        <v>128420000</v>
      </c>
      <c r="B72" s="147"/>
      <c r="C72" s="145"/>
      <c r="D72" s="146"/>
      <c r="E72" s="159">
        <f t="shared" si="5"/>
        <v>284200</v>
      </c>
      <c r="F72" s="159" t="e">
        <f>IF(E72="","",VLOOKUP(E72,'学校番号'!$A$2:$B$60,2,FALSE))</f>
        <v>#N/A</v>
      </c>
      <c r="G72" s="159">
        <f t="shared" si="6"/>
        <v>128420000</v>
      </c>
      <c r="H72" s="128" t="str">
        <f t="shared" si="7"/>
        <v> </v>
      </c>
    </row>
    <row r="73" spans="1:8" ht="13.5">
      <c r="A73" s="156">
        <f t="shared" si="4"/>
        <v>128420000</v>
      </c>
      <c r="B73" s="147"/>
      <c r="C73" s="145"/>
      <c r="D73" s="146"/>
      <c r="E73" s="159">
        <f t="shared" si="5"/>
        <v>284200</v>
      </c>
      <c r="F73" s="159" t="e">
        <f>IF(E73="","",VLOOKUP(E73,'学校番号'!$A$2:$B$60,2,FALSE))</f>
        <v>#N/A</v>
      </c>
      <c r="G73" s="159">
        <f t="shared" si="6"/>
        <v>128420000</v>
      </c>
      <c r="H73" s="128" t="str">
        <f t="shared" si="7"/>
        <v> </v>
      </c>
    </row>
    <row r="74" spans="1:8" ht="13.5">
      <c r="A74" s="156">
        <f t="shared" si="4"/>
        <v>128420000</v>
      </c>
      <c r="B74" s="147"/>
      <c r="C74" s="145"/>
      <c r="D74" s="146"/>
      <c r="E74" s="159">
        <f t="shared" si="5"/>
        <v>284200</v>
      </c>
      <c r="F74" s="159" t="e">
        <f>IF(E74="","",VLOOKUP(E74,'学校番号'!$A$2:$B$60,2,FALSE))</f>
        <v>#N/A</v>
      </c>
      <c r="G74" s="159">
        <f t="shared" si="6"/>
        <v>128420000</v>
      </c>
      <c r="H74" s="128" t="str">
        <f t="shared" si="7"/>
        <v> </v>
      </c>
    </row>
    <row r="75" spans="1:8" ht="13.5">
      <c r="A75" s="156">
        <f t="shared" si="4"/>
        <v>128420000</v>
      </c>
      <c r="B75" s="147"/>
      <c r="C75" s="145"/>
      <c r="D75" s="146"/>
      <c r="E75" s="159">
        <f t="shared" si="5"/>
        <v>284200</v>
      </c>
      <c r="F75" s="159" t="e">
        <f>IF(E75="","",VLOOKUP(E75,'学校番号'!$A$2:$B$60,2,FALSE))</f>
        <v>#N/A</v>
      </c>
      <c r="G75" s="159">
        <f t="shared" si="6"/>
        <v>128420000</v>
      </c>
      <c r="H75" s="128" t="str">
        <f t="shared" si="7"/>
        <v> </v>
      </c>
    </row>
    <row r="76" spans="1:8" ht="13.5">
      <c r="A76" s="156">
        <f t="shared" si="4"/>
        <v>128420000</v>
      </c>
      <c r="B76" s="147"/>
      <c r="C76" s="145"/>
      <c r="D76" s="146"/>
      <c r="E76" s="159">
        <f t="shared" si="5"/>
        <v>284200</v>
      </c>
      <c r="F76" s="159" t="e">
        <f>IF(E76="","",VLOOKUP(E76,'学校番号'!$A$2:$B$60,2,FALSE))</f>
        <v>#N/A</v>
      </c>
      <c r="G76" s="159">
        <f t="shared" si="6"/>
        <v>128420000</v>
      </c>
      <c r="H76" s="128" t="str">
        <f t="shared" si="7"/>
        <v> </v>
      </c>
    </row>
    <row r="77" spans="1:8" ht="13.5">
      <c r="A77" s="156">
        <f t="shared" si="4"/>
        <v>128420000</v>
      </c>
      <c r="B77" s="147"/>
      <c r="C77" s="145"/>
      <c r="D77" s="146"/>
      <c r="E77" s="159">
        <f t="shared" si="5"/>
        <v>284200</v>
      </c>
      <c r="F77" s="159" t="e">
        <f>IF(E77="","",VLOOKUP(E77,'学校番号'!$A$2:$B$60,2,FALSE))</f>
        <v>#N/A</v>
      </c>
      <c r="G77" s="159">
        <f t="shared" si="6"/>
        <v>128420000</v>
      </c>
      <c r="H77" s="128" t="str">
        <f t="shared" si="7"/>
        <v> </v>
      </c>
    </row>
    <row r="78" spans="1:8" ht="13.5">
      <c r="A78" s="156">
        <f t="shared" si="4"/>
        <v>128420000</v>
      </c>
      <c r="B78" s="147"/>
      <c r="C78" s="145"/>
      <c r="D78" s="146"/>
      <c r="E78" s="159">
        <f t="shared" si="5"/>
        <v>284200</v>
      </c>
      <c r="F78" s="159" t="e">
        <f>IF(E78="","",VLOOKUP(E78,'学校番号'!$A$2:$B$60,2,FALSE))</f>
        <v>#N/A</v>
      </c>
      <c r="G78" s="159">
        <f t="shared" si="6"/>
        <v>128420000</v>
      </c>
      <c r="H78" s="128" t="str">
        <f t="shared" si="7"/>
        <v> </v>
      </c>
    </row>
    <row r="79" spans="1:8" ht="13.5">
      <c r="A79" s="156">
        <f t="shared" si="4"/>
        <v>128420000</v>
      </c>
      <c r="B79" s="147"/>
      <c r="C79" s="145"/>
      <c r="D79" s="146"/>
      <c r="E79" s="159">
        <f t="shared" si="5"/>
        <v>284200</v>
      </c>
      <c r="F79" s="159" t="e">
        <f>IF(E79="","",VLOOKUP(E79,'学校番号'!$A$2:$B$60,2,FALSE))</f>
        <v>#N/A</v>
      </c>
      <c r="G79" s="159">
        <f t="shared" si="6"/>
        <v>128420000</v>
      </c>
      <c r="H79" s="128" t="str">
        <f t="shared" si="7"/>
        <v> </v>
      </c>
    </row>
    <row r="80" spans="1:8" ht="13.5">
      <c r="A80" s="156">
        <f t="shared" si="4"/>
        <v>128420000</v>
      </c>
      <c r="B80" s="147"/>
      <c r="C80" s="145"/>
      <c r="D80" s="146"/>
      <c r="E80" s="159">
        <f t="shared" si="5"/>
        <v>284200</v>
      </c>
      <c r="F80" s="159" t="e">
        <f>IF(E80="","",VLOOKUP(E80,'学校番号'!$A$2:$B$60,2,FALSE))</f>
        <v>#N/A</v>
      </c>
      <c r="G80" s="159">
        <f t="shared" si="6"/>
        <v>128420000</v>
      </c>
      <c r="H80" s="128" t="str">
        <f t="shared" si="7"/>
        <v> </v>
      </c>
    </row>
    <row r="81" spans="1:8" ht="13.5">
      <c r="A81" s="156">
        <f t="shared" si="4"/>
        <v>128420000</v>
      </c>
      <c r="B81" s="147"/>
      <c r="C81" s="145"/>
      <c r="D81" s="146"/>
      <c r="E81" s="159">
        <f t="shared" si="5"/>
        <v>284200</v>
      </c>
      <c r="F81" s="159" t="e">
        <f>IF(E81="","",VLOOKUP(E81,'学校番号'!$A$2:$B$60,2,FALSE))</f>
        <v>#N/A</v>
      </c>
      <c r="G81" s="159">
        <f t="shared" si="6"/>
        <v>128420000</v>
      </c>
      <c r="H81" s="128" t="str">
        <f t="shared" si="7"/>
        <v> </v>
      </c>
    </row>
    <row r="82" spans="1:8" ht="13.5">
      <c r="A82" s="156">
        <f t="shared" si="4"/>
        <v>128420000</v>
      </c>
      <c r="B82" s="147"/>
      <c r="C82" s="145"/>
      <c r="D82" s="146"/>
      <c r="E82" s="159">
        <f t="shared" si="5"/>
        <v>284200</v>
      </c>
      <c r="F82" s="159" t="e">
        <f>IF(E82="","",VLOOKUP(E82,'学校番号'!$A$2:$B$60,2,FALSE))</f>
        <v>#N/A</v>
      </c>
      <c r="G82" s="159">
        <f t="shared" si="6"/>
        <v>128420000</v>
      </c>
      <c r="H82" s="128" t="str">
        <f t="shared" si="7"/>
        <v> </v>
      </c>
    </row>
    <row r="83" spans="1:8" ht="13.5">
      <c r="A83" s="156">
        <f t="shared" si="4"/>
        <v>128420000</v>
      </c>
      <c r="B83" s="147"/>
      <c r="C83" s="145"/>
      <c r="D83" s="146"/>
      <c r="E83" s="159">
        <f t="shared" si="5"/>
        <v>284200</v>
      </c>
      <c r="F83" s="159" t="e">
        <f>IF(E83="","",VLOOKUP(E83,'学校番号'!$A$2:$B$60,2,FALSE))</f>
        <v>#N/A</v>
      </c>
      <c r="G83" s="159">
        <f t="shared" si="6"/>
        <v>128420000</v>
      </c>
      <c r="H83" s="128" t="str">
        <f t="shared" si="7"/>
        <v> </v>
      </c>
    </row>
    <row r="84" spans="1:8" ht="13.5">
      <c r="A84" s="156">
        <f t="shared" si="4"/>
        <v>128420000</v>
      </c>
      <c r="B84" s="147"/>
      <c r="C84" s="145"/>
      <c r="D84" s="146"/>
      <c r="E84" s="159">
        <f t="shared" si="5"/>
        <v>284200</v>
      </c>
      <c r="F84" s="159" t="e">
        <f>IF(E84="","",VLOOKUP(E84,'学校番号'!$A$2:$B$60,2,FALSE))</f>
        <v>#N/A</v>
      </c>
      <c r="G84" s="159">
        <f t="shared" si="6"/>
        <v>128420000</v>
      </c>
      <c r="H84" s="128" t="str">
        <f t="shared" si="7"/>
        <v> </v>
      </c>
    </row>
    <row r="85" spans="1:8" ht="13.5">
      <c r="A85" s="156">
        <f t="shared" si="4"/>
        <v>128420000</v>
      </c>
      <c r="B85" s="147"/>
      <c r="C85" s="145"/>
      <c r="D85" s="146"/>
      <c r="E85" s="159">
        <f t="shared" si="5"/>
        <v>284200</v>
      </c>
      <c r="F85" s="159" t="e">
        <f>IF(E85="","",VLOOKUP(E85,'学校番号'!$A$2:$B$60,2,FALSE))</f>
        <v>#N/A</v>
      </c>
      <c r="G85" s="159">
        <f t="shared" si="6"/>
        <v>128420000</v>
      </c>
      <c r="H85" s="128" t="str">
        <f t="shared" si="7"/>
        <v> </v>
      </c>
    </row>
    <row r="86" spans="1:8" ht="13.5">
      <c r="A86" s="156">
        <f t="shared" si="4"/>
        <v>128420000</v>
      </c>
      <c r="B86" s="147"/>
      <c r="C86" s="145"/>
      <c r="D86" s="146"/>
      <c r="E86" s="159">
        <f t="shared" si="5"/>
        <v>284200</v>
      </c>
      <c r="F86" s="159" t="e">
        <f>IF(E86="","",VLOOKUP(E86,'学校番号'!$A$2:$B$60,2,FALSE))</f>
        <v>#N/A</v>
      </c>
      <c r="G86" s="159">
        <f t="shared" si="6"/>
        <v>128420000</v>
      </c>
      <c r="H86" s="128" t="str">
        <f t="shared" si="7"/>
        <v> </v>
      </c>
    </row>
    <row r="87" spans="1:8" ht="13.5">
      <c r="A87" s="156">
        <f t="shared" si="4"/>
        <v>128420000</v>
      </c>
      <c r="B87" s="147"/>
      <c r="C87" s="145"/>
      <c r="D87" s="146"/>
      <c r="E87" s="159">
        <f t="shared" si="5"/>
        <v>284200</v>
      </c>
      <c r="F87" s="159" t="e">
        <f>IF(E87="","",VLOOKUP(E87,'学校番号'!$A$2:$B$60,2,FALSE))</f>
        <v>#N/A</v>
      </c>
      <c r="G87" s="159">
        <f t="shared" si="6"/>
        <v>128420000</v>
      </c>
      <c r="H87" s="128" t="str">
        <f t="shared" si="7"/>
        <v> </v>
      </c>
    </row>
    <row r="88" spans="1:8" ht="13.5">
      <c r="A88" s="156">
        <f t="shared" si="4"/>
        <v>128420000</v>
      </c>
      <c r="B88" s="147"/>
      <c r="C88" s="145"/>
      <c r="D88" s="146"/>
      <c r="E88" s="159">
        <f t="shared" si="5"/>
        <v>284200</v>
      </c>
      <c r="F88" s="159" t="e">
        <f>IF(E88="","",VLOOKUP(E88,'学校番号'!$A$2:$B$60,2,FALSE))</f>
        <v>#N/A</v>
      </c>
      <c r="G88" s="159">
        <f t="shared" si="6"/>
        <v>128420000</v>
      </c>
      <c r="H88" s="128" t="str">
        <f t="shared" si="7"/>
        <v> </v>
      </c>
    </row>
    <row r="89" spans="1:8" ht="13.5">
      <c r="A89" s="156">
        <f t="shared" si="4"/>
        <v>128420000</v>
      </c>
      <c r="B89" s="147"/>
      <c r="C89" s="145"/>
      <c r="D89" s="146"/>
      <c r="E89" s="159">
        <f t="shared" si="5"/>
        <v>284200</v>
      </c>
      <c r="F89" s="159" t="e">
        <f>IF(E89="","",VLOOKUP(E89,'学校番号'!$A$2:$B$60,2,FALSE))</f>
        <v>#N/A</v>
      </c>
      <c r="G89" s="159">
        <f t="shared" si="6"/>
        <v>128420000</v>
      </c>
      <c r="H89" s="128" t="str">
        <f t="shared" si="7"/>
        <v> </v>
      </c>
    </row>
    <row r="90" spans="1:8" ht="13.5">
      <c r="A90" s="156">
        <f t="shared" si="4"/>
        <v>128420000</v>
      </c>
      <c r="B90" s="147"/>
      <c r="C90" s="145"/>
      <c r="D90" s="146"/>
      <c r="E90" s="159">
        <f t="shared" si="5"/>
        <v>284200</v>
      </c>
      <c r="F90" s="159" t="e">
        <f>IF(E90="","",VLOOKUP(E90,'学校番号'!$A$2:$B$60,2,FALSE))</f>
        <v>#N/A</v>
      </c>
      <c r="G90" s="159">
        <f t="shared" si="6"/>
        <v>128420000</v>
      </c>
      <c r="H90" s="128" t="str">
        <f t="shared" si="7"/>
        <v> </v>
      </c>
    </row>
    <row r="91" spans="1:8" ht="13.5">
      <c r="A91" s="156">
        <f t="shared" si="4"/>
        <v>128420000</v>
      </c>
      <c r="B91" s="147"/>
      <c r="C91" s="145"/>
      <c r="D91" s="146"/>
      <c r="E91" s="159">
        <f t="shared" si="5"/>
        <v>284200</v>
      </c>
      <c r="F91" s="159" t="e">
        <f>IF(E91="","",VLOOKUP(E91,'学校番号'!$A$2:$B$60,2,FALSE))</f>
        <v>#N/A</v>
      </c>
      <c r="G91" s="159">
        <f t="shared" si="6"/>
        <v>128420000</v>
      </c>
      <c r="H91" s="128" t="str">
        <f t="shared" si="7"/>
        <v> </v>
      </c>
    </row>
    <row r="92" spans="1:8" ht="13.5">
      <c r="A92" s="156">
        <f t="shared" si="4"/>
        <v>128420000</v>
      </c>
      <c r="B92" s="147"/>
      <c r="C92" s="145"/>
      <c r="D92" s="146"/>
      <c r="E92" s="159">
        <f t="shared" si="5"/>
        <v>284200</v>
      </c>
      <c r="F92" s="159" t="e">
        <f>IF(E92="","",VLOOKUP(E92,'学校番号'!$A$2:$B$60,2,FALSE))</f>
        <v>#N/A</v>
      </c>
      <c r="G92" s="159">
        <f t="shared" si="6"/>
        <v>128420000</v>
      </c>
      <c r="H92" s="128" t="str">
        <f t="shared" si="7"/>
        <v> </v>
      </c>
    </row>
    <row r="93" spans="1:8" ht="13.5">
      <c r="A93" s="156">
        <f t="shared" si="4"/>
        <v>128420000</v>
      </c>
      <c r="B93" s="147"/>
      <c r="C93" s="145"/>
      <c r="D93" s="146"/>
      <c r="E93" s="159">
        <f t="shared" si="5"/>
        <v>284200</v>
      </c>
      <c r="F93" s="159" t="e">
        <f>IF(E93="","",VLOOKUP(E93,'学校番号'!$A$2:$B$60,2,FALSE))</f>
        <v>#N/A</v>
      </c>
      <c r="G93" s="159">
        <f t="shared" si="6"/>
        <v>128420000</v>
      </c>
      <c r="H93" s="128" t="str">
        <f t="shared" si="7"/>
        <v> </v>
      </c>
    </row>
    <row r="94" spans="1:8" ht="13.5">
      <c r="A94" s="156">
        <f t="shared" si="4"/>
        <v>128420000</v>
      </c>
      <c r="B94" s="147"/>
      <c r="C94" s="145"/>
      <c r="D94" s="146"/>
      <c r="E94" s="159">
        <f t="shared" si="5"/>
        <v>284200</v>
      </c>
      <c r="F94" s="159" t="e">
        <f>IF(E94="","",VLOOKUP(E94,'学校番号'!$A$2:$B$60,2,FALSE))</f>
        <v>#N/A</v>
      </c>
      <c r="G94" s="159">
        <f t="shared" si="6"/>
        <v>128420000</v>
      </c>
      <c r="H94" s="128" t="str">
        <f t="shared" si="7"/>
        <v> </v>
      </c>
    </row>
    <row r="95" spans="1:8" ht="13.5">
      <c r="A95" s="156">
        <f t="shared" si="4"/>
        <v>128420000</v>
      </c>
      <c r="B95" s="147"/>
      <c r="C95" s="145"/>
      <c r="D95" s="146"/>
      <c r="E95" s="159">
        <f t="shared" si="5"/>
        <v>284200</v>
      </c>
      <c r="F95" s="159" t="e">
        <f>IF(E95="","",VLOOKUP(E95,'学校番号'!$A$2:$B$60,2,FALSE))</f>
        <v>#N/A</v>
      </c>
      <c r="G95" s="159">
        <f t="shared" si="6"/>
        <v>128420000</v>
      </c>
      <c r="H95" s="128" t="str">
        <f t="shared" si="7"/>
        <v> </v>
      </c>
    </row>
    <row r="96" spans="1:8" ht="13.5">
      <c r="A96" s="156">
        <f t="shared" si="4"/>
        <v>128420000</v>
      </c>
      <c r="B96" s="147"/>
      <c r="C96" s="145"/>
      <c r="D96" s="146"/>
      <c r="E96" s="159">
        <f t="shared" si="5"/>
        <v>284200</v>
      </c>
      <c r="F96" s="159" t="e">
        <f>IF(E96="","",VLOOKUP(E96,'学校番号'!$A$2:$B$60,2,FALSE))</f>
        <v>#N/A</v>
      </c>
      <c r="G96" s="159">
        <f t="shared" si="6"/>
        <v>128420000</v>
      </c>
      <c r="H96" s="128" t="str">
        <f t="shared" si="7"/>
        <v> </v>
      </c>
    </row>
    <row r="97" spans="1:8" ht="13.5">
      <c r="A97" s="156">
        <f t="shared" si="4"/>
        <v>128420000</v>
      </c>
      <c r="B97" s="147"/>
      <c r="C97" s="145"/>
      <c r="D97" s="146"/>
      <c r="E97" s="159">
        <f t="shared" si="5"/>
        <v>284200</v>
      </c>
      <c r="F97" s="159" t="e">
        <f>IF(E97="","",VLOOKUP(E97,'学校番号'!$A$2:$B$60,2,FALSE))</f>
        <v>#N/A</v>
      </c>
      <c r="G97" s="159">
        <f t="shared" si="6"/>
        <v>128420000</v>
      </c>
      <c r="H97" s="128" t="str">
        <f t="shared" si="7"/>
        <v> </v>
      </c>
    </row>
    <row r="98" spans="1:8" ht="13.5">
      <c r="A98" s="156">
        <f t="shared" si="4"/>
        <v>128420000</v>
      </c>
      <c r="B98" s="147"/>
      <c r="C98" s="145"/>
      <c r="D98" s="146"/>
      <c r="E98" s="159">
        <f t="shared" si="5"/>
        <v>284200</v>
      </c>
      <c r="F98" s="159" t="e">
        <f>IF(E98="","",VLOOKUP(E98,'学校番号'!$A$2:$B$60,2,FALSE))</f>
        <v>#N/A</v>
      </c>
      <c r="G98" s="159">
        <f t="shared" si="6"/>
        <v>128420000</v>
      </c>
      <c r="H98" s="128" t="str">
        <f t="shared" si="7"/>
        <v> </v>
      </c>
    </row>
    <row r="99" spans="1:8" ht="13.5">
      <c r="A99" s="156">
        <f t="shared" si="4"/>
        <v>128420000</v>
      </c>
      <c r="B99" s="147"/>
      <c r="C99" s="145"/>
      <c r="D99" s="146"/>
      <c r="E99" s="159">
        <f t="shared" si="5"/>
        <v>284200</v>
      </c>
      <c r="F99" s="159" t="e">
        <f>IF(E99="","",VLOOKUP(E99,'学校番号'!$A$2:$B$60,2,FALSE))</f>
        <v>#N/A</v>
      </c>
      <c r="G99" s="159">
        <f t="shared" si="6"/>
        <v>128420000</v>
      </c>
      <c r="H99" s="128" t="str">
        <f t="shared" si="7"/>
        <v> </v>
      </c>
    </row>
    <row r="100" spans="1:8" ht="13.5">
      <c r="A100" s="156">
        <f t="shared" si="4"/>
        <v>128420000</v>
      </c>
      <c r="B100" s="147"/>
      <c r="C100" s="145"/>
      <c r="D100" s="146"/>
      <c r="E100" s="159">
        <f t="shared" si="5"/>
        <v>284200</v>
      </c>
      <c r="F100" s="159" t="e">
        <f>IF(E100="","",VLOOKUP(E100,'学校番号'!$A$2:$B$60,2,FALSE))</f>
        <v>#N/A</v>
      </c>
      <c r="G100" s="159">
        <f t="shared" si="6"/>
        <v>128420000</v>
      </c>
      <c r="H100" s="128" t="str">
        <f t="shared" si="7"/>
        <v> </v>
      </c>
    </row>
    <row r="101" spans="1:8" ht="13.5">
      <c r="A101" s="156">
        <f t="shared" si="4"/>
        <v>128420000</v>
      </c>
      <c r="B101" s="147"/>
      <c r="C101" s="145"/>
      <c r="D101" s="146"/>
      <c r="E101" s="159">
        <f t="shared" si="5"/>
        <v>284200</v>
      </c>
      <c r="F101" s="159" t="e">
        <f>IF(E101="","",VLOOKUP(E101,'学校番号'!$A$2:$B$60,2,FALSE))</f>
        <v>#N/A</v>
      </c>
      <c r="G101" s="159">
        <f t="shared" si="6"/>
        <v>128420000</v>
      </c>
      <c r="H101" s="128" t="str">
        <f t="shared" si="7"/>
        <v> 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87"/>
  <sheetViews>
    <sheetView zoomScalePageLayoutView="0" workbookViewId="0" topLeftCell="A1">
      <pane xSplit="4" ySplit="3" topLeftCell="E4" activePane="bottomRight" state="frozen"/>
      <selection pane="topLeft" activeCell="C1" sqref="C1"/>
      <selection pane="topRight" activeCell="G1" sqref="G1"/>
      <selection pane="bottomLeft" activeCell="C4" sqref="C4"/>
      <selection pane="bottomRight" activeCell="K92" sqref="K92"/>
    </sheetView>
  </sheetViews>
  <sheetFormatPr defaultColWidth="9.00390625" defaultRowHeight="13.5"/>
  <cols>
    <col min="1" max="1" width="5.25390625" style="1" hidden="1" customWidth="1"/>
    <col min="2" max="2" width="7.50390625" style="1" hidden="1" customWidth="1"/>
    <col min="3" max="3" width="11.00390625" style="1" customWidth="1"/>
    <col min="4" max="4" width="5.875" style="1" customWidth="1"/>
    <col min="5" max="5" width="5.00390625" style="2" customWidth="1"/>
    <col min="6" max="8" width="3.375" style="2" customWidth="1"/>
    <col min="9" max="9" width="9.25390625" style="2" customWidth="1"/>
    <col min="10" max="10" width="6.625" style="2" bestFit="1" customWidth="1"/>
    <col min="11" max="11" width="12.375" style="2" bestFit="1" customWidth="1"/>
    <col min="12" max="12" width="10.50390625" style="2" bestFit="1" customWidth="1"/>
    <col min="13" max="13" width="10.375" style="1" bestFit="1" customWidth="1"/>
    <col min="14" max="14" width="10.50390625" style="1" bestFit="1" customWidth="1"/>
    <col min="15" max="15" width="6.625" style="2" customWidth="1"/>
    <col min="16" max="16" width="9.00390625" style="2" customWidth="1"/>
    <col min="17" max="17" width="26.625" style="2" customWidth="1"/>
    <col min="18" max="16384" width="9.00390625" style="2" customWidth="1"/>
  </cols>
  <sheetData>
    <row r="1" spans="1:15" ht="12.75" customHeight="1" hidden="1">
      <c r="A1" s="1">
        <v>2</v>
      </c>
      <c r="C1" s="1">
        <v>3</v>
      </c>
      <c r="D1" s="1">
        <v>4</v>
      </c>
      <c r="E1" s="1">
        <v>7</v>
      </c>
      <c r="F1" s="1">
        <v>8</v>
      </c>
      <c r="G1" s="1">
        <v>9</v>
      </c>
      <c r="H1" s="1">
        <v>10</v>
      </c>
      <c r="I1" s="1">
        <v>12</v>
      </c>
      <c r="J1" s="1">
        <v>14</v>
      </c>
      <c r="K1" s="1">
        <v>15</v>
      </c>
      <c r="L1" s="1">
        <v>16</v>
      </c>
      <c r="M1" s="1">
        <v>17</v>
      </c>
      <c r="N1" s="1">
        <v>19</v>
      </c>
      <c r="O1" s="5">
        <v>20</v>
      </c>
    </row>
    <row r="2" spans="1:15" ht="15" customHeight="1">
      <c r="A2" s="272" t="s">
        <v>513</v>
      </c>
      <c r="B2" s="274" t="s">
        <v>530</v>
      </c>
      <c r="C2" s="270" t="s">
        <v>547</v>
      </c>
      <c r="D2" s="270" t="s">
        <v>516</v>
      </c>
      <c r="E2" s="270" t="s">
        <v>550</v>
      </c>
      <c r="F2" s="43" t="s">
        <v>507</v>
      </c>
      <c r="G2" s="43" t="s">
        <v>508</v>
      </c>
      <c r="H2" s="44" t="s">
        <v>551</v>
      </c>
      <c r="I2" s="270" t="s">
        <v>506</v>
      </c>
      <c r="J2" s="270" t="s">
        <v>552</v>
      </c>
      <c r="K2" s="270" t="s">
        <v>503</v>
      </c>
      <c r="L2" s="270" t="s">
        <v>505</v>
      </c>
      <c r="M2" s="270" t="s">
        <v>511</v>
      </c>
      <c r="N2" s="270" t="s">
        <v>519</v>
      </c>
      <c r="O2" s="268" t="s">
        <v>518</v>
      </c>
    </row>
    <row r="3" spans="1:15" ht="15" customHeight="1">
      <c r="A3" s="273"/>
      <c r="B3" s="275"/>
      <c r="C3" s="271"/>
      <c r="D3" s="271"/>
      <c r="E3" s="271"/>
      <c r="F3" s="45"/>
      <c r="G3" s="45" t="s">
        <v>553</v>
      </c>
      <c r="H3" s="45" t="s">
        <v>554</v>
      </c>
      <c r="I3" s="271"/>
      <c r="J3" s="271"/>
      <c r="K3" s="271"/>
      <c r="L3" s="271"/>
      <c r="M3" s="271"/>
      <c r="N3" s="271"/>
      <c r="O3" s="269"/>
    </row>
    <row r="4" spans="1:18" ht="14.25" customHeight="1">
      <c r="A4" s="53" t="s">
        <v>577</v>
      </c>
      <c r="B4" s="161" t="s">
        <v>28</v>
      </c>
      <c r="C4" s="46" t="s">
        <v>57</v>
      </c>
      <c r="D4" s="47" t="s">
        <v>549</v>
      </c>
      <c r="E4" s="48"/>
      <c r="F4" s="49"/>
      <c r="G4" s="50"/>
      <c r="H4" s="50"/>
      <c r="I4" s="51">
        <f aca="true" t="shared" si="0" ref="I4:I23">IF(AND(F4="",G4="",H4=""),"",IF(D4="01T",IF(F4="",G4&amp;""""&amp;H4,F4&amp;"'"&amp;G4&amp;""""&amp;H4),IF(D4="02F",G4&amp;"m"&amp;H4,H4&amp;"点")))</f>
      </c>
      <c r="J4" s="42">
        <f>IF(E4="","",E4)</f>
      </c>
      <c r="K4" s="42">
        <f>IF(E4="","",VLOOKUP(E4,'男子選手'!$B$2:$F$505,2,FALSE))</f>
      </c>
      <c r="L4" s="42">
        <f>IF(E4="","",VLOOKUP(E4,'男子選手'!$B$2:$F$505,5,FALSE))</f>
      </c>
      <c r="M4" s="42">
        <f>IF(E4="","",VLOOKUP(E4,'男子選手'!$B$2:$F$505,4,FALSE))</f>
      </c>
      <c r="N4" s="42" t="str">
        <f>FIXED((F4*10000+G4*100+H4)/10000000,7)</f>
        <v>0.0000000</v>
      </c>
      <c r="O4" s="54"/>
      <c r="P4" s="29"/>
      <c r="Q4" s="29"/>
      <c r="R4" s="29"/>
    </row>
    <row r="5" spans="1:18" ht="14.25">
      <c r="A5" s="69" t="s">
        <v>30</v>
      </c>
      <c r="B5" s="162"/>
      <c r="C5" s="70" t="s">
        <v>57</v>
      </c>
      <c r="D5" s="56" t="s">
        <v>549</v>
      </c>
      <c r="E5" s="71"/>
      <c r="F5" s="57"/>
      <c r="G5" s="72"/>
      <c r="H5" s="72"/>
      <c r="I5" s="58">
        <f t="shared" si="0"/>
      </c>
      <c r="J5" s="59">
        <f aca="true" t="shared" si="1" ref="J5:J20">IF(E5="","",E5)</f>
      </c>
      <c r="K5" s="59">
        <f>IF(E5="","",VLOOKUP(E5,'男子選手'!$B$2:$F$505,2,FALSE))</f>
      </c>
      <c r="L5" s="59">
        <f>IF(E5="","",VLOOKUP(E5,'男子選手'!$B$2:$F$505,5,FALSE))</f>
      </c>
      <c r="M5" s="59">
        <f>IF(E5="","",VLOOKUP(E5,'男子選手'!$B$2:$F$505,4,FALSE))</f>
      </c>
      <c r="N5" s="59" t="str">
        <f aca="true" t="shared" si="2" ref="N5:N20">FIXED((F5*10000+G5*100+H5)/10000000,7)</f>
        <v>0.0000000</v>
      </c>
      <c r="O5" s="73"/>
      <c r="P5" s="29"/>
      <c r="Q5" s="29"/>
      <c r="R5" s="29"/>
    </row>
    <row r="6" spans="1:17" ht="14.25">
      <c r="A6" s="60" t="s">
        <v>580</v>
      </c>
      <c r="B6" s="162"/>
      <c r="C6" s="61" t="s">
        <v>59</v>
      </c>
      <c r="D6" s="62" t="s">
        <v>549</v>
      </c>
      <c r="E6" s="63"/>
      <c r="F6" s="64"/>
      <c r="G6" s="65"/>
      <c r="H6" s="65"/>
      <c r="I6" s="66">
        <f t="shared" si="0"/>
      </c>
      <c r="J6" s="67">
        <f t="shared" si="1"/>
      </c>
      <c r="K6" s="67">
        <f>IF(E6="","",VLOOKUP(E6,'男子選手'!$B$2:$F$505,2,FALSE))</f>
      </c>
      <c r="L6" s="67">
        <f>IF(E6="","",VLOOKUP(E6,'男子選手'!$B$2:$F$505,5,FALSE))</f>
      </c>
      <c r="M6" s="67">
        <f>IF(E6="","",VLOOKUP(E6,'男子選手'!$B$2:$F$505,4,FALSE))</f>
      </c>
      <c r="N6" s="67" t="str">
        <f t="shared" si="2"/>
        <v>0.0000000</v>
      </c>
      <c r="O6" s="68"/>
      <c r="Q6" s="6"/>
    </row>
    <row r="7" spans="1:16" ht="14.25">
      <c r="A7" s="69" t="s">
        <v>580</v>
      </c>
      <c r="B7" s="162"/>
      <c r="C7" s="70" t="s">
        <v>59</v>
      </c>
      <c r="D7" s="56" t="s">
        <v>549</v>
      </c>
      <c r="E7" s="71"/>
      <c r="F7" s="57"/>
      <c r="G7" s="72"/>
      <c r="H7" s="72"/>
      <c r="I7" s="58">
        <f t="shared" si="0"/>
      </c>
      <c r="J7" s="59">
        <f t="shared" si="1"/>
      </c>
      <c r="K7" s="59">
        <f>IF(E7="","",VLOOKUP(E7,'男子選手'!$B$2:$F$505,2,FALSE))</f>
      </c>
      <c r="L7" s="59">
        <f>IF(E7="","",VLOOKUP(E7,'男子選手'!$B$2:$F$505,5,FALSE))</f>
      </c>
      <c r="M7" s="59">
        <f>IF(E7="","",VLOOKUP(E7,'男子選手'!$B$2:$F$505,4,FALSE))</f>
      </c>
      <c r="N7" s="59" t="str">
        <f t="shared" si="2"/>
        <v>0.0000000</v>
      </c>
      <c r="O7" s="73"/>
      <c r="P7" s="7"/>
    </row>
    <row r="8" spans="1:15" ht="14.25">
      <c r="A8" s="60" t="s">
        <v>579</v>
      </c>
      <c r="B8" s="162"/>
      <c r="C8" s="61" t="s">
        <v>61</v>
      </c>
      <c r="D8" s="62" t="s">
        <v>549</v>
      </c>
      <c r="E8" s="63"/>
      <c r="F8" s="65"/>
      <c r="G8" s="65"/>
      <c r="H8" s="65"/>
      <c r="I8" s="66">
        <f t="shared" si="0"/>
      </c>
      <c r="J8" s="67">
        <f t="shared" si="1"/>
      </c>
      <c r="K8" s="67">
        <f>IF(E8="","",VLOOKUP(E8,'男子選手'!$B$2:$F$505,2,FALSE))</f>
      </c>
      <c r="L8" s="67">
        <f>IF(E8="","",VLOOKUP(E8,'男子選手'!$B$2:$F$505,5,FALSE))</f>
      </c>
      <c r="M8" s="67">
        <f>IF(E8="","",VLOOKUP(E8,'男子選手'!$B$2:$F$505,4,FALSE))</f>
      </c>
      <c r="N8" s="67" t="str">
        <f t="shared" si="2"/>
        <v>0.0000000</v>
      </c>
      <c r="O8" s="74"/>
    </row>
    <row r="9" spans="1:15" ht="14.25">
      <c r="A9" s="69" t="s">
        <v>579</v>
      </c>
      <c r="B9" s="162"/>
      <c r="C9" s="70" t="s">
        <v>61</v>
      </c>
      <c r="D9" s="56" t="s">
        <v>549</v>
      </c>
      <c r="E9" s="71"/>
      <c r="F9" s="72"/>
      <c r="G9" s="72"/>
      <c r="H9" s="72"/>
      <c r="I9" s="58">
        <f t="shared" si="0"/>
      </c>
      <c r="J9" s="59">
        <f t="shared" si="1"/>
      </c>
      <c r="K9" s="59">
        <f>IF(E9="","",VLOOKUP(E9,'男子選手'!$B$2:$F$505,2,FALSE))</f>
      </c>
      <c r="L9" s="59">
        <f>IF(E9="","",VLOOKUP(E9,'男子選手'!$B$2:$F$505,5,FALSE))</f>
      </c>
      <c r="M9" s="59">
        <f>IF(E9="","",VLOOKUP(E9,'男子選手'!$B$2:$F$505,4,FALSE))</f>
      </c>
      <c r="N9" s="59" t="str">
        <f t="shared" si="2"/>
        <v>0.0000000</v>
      </c>
      <c r="O9" s="75"/>
    </row>
    <row r="10" spans="1:15" ht="13.5">
      <c r="A10" s="60" t="s">
        <v>0</v>
      </c>
      <c r="B10" s="162"/>
      <c r="C10" s="61" t="s">
        <v>63</v>
      </c>
      <c r="D10" s="62" t="s">
        <v>549</v>
      </c>
      <c r="E10" s="63"/>
      <c r="F10" s="65"/>
      <c r="G10" s="65"/>
      <c r="H10" s="65"/>
      <c r="I10" s="66">
        <f t="shared" si="0"/>
      </c>
      <c r="J10" s="67">
        <f t="shared" si="1"/>
      </c>
      <c r="K10" s="67">
        <f>IF(E10="","",VLOOKUP(E10,'男子選手'!$B$2:$F$505,2,FALSE))</f>
      </c>
      <c r="L10" s="67">
        <f>IF(E10="","",VLOOKUP(E10,'男子選手'!$B$2:$F$505,5,FALSE))</f>
      </c>
      <c r="M10" s="67">
        <f>IF(E10="","",VLOOKUP(E10,'男子選手'!$B$2:$F$505,4,FALSE))</f>
      </c>
      <c r="N10" s="67" t="str">
        <f t="shared" si="2"/>
        <v>0.0000000</v>
      </c>
      <c r="O10" s="74"/>
    </row>
    <row r="11" spans="1:15" ht="13.5">
      <c r="A11" s="69" t="s">
        <v>0</v>
      </c>
      <c r="B11" s="162"/>
      <c r="C11" s="70" t="s">
        <v>63</v>
      </c>
      <c r="D11" s="56" t="s">
        <v>549</v>
      </c>
      <c r="E11" s="71"/>
      <c r="F11" s="72"/>
      <c r="G11" s="72"/>
      <c r="H11" s="72"/>
      <c r="I11" s="58">
        <f>IF(AND(F11="",G11="",H11=""),"",IF(D11="01T",IF(F11="",G11&amp;""""&amp;H11,F11&amp;"'"&amp;G11&amp;""""&amp;H11),IF(D11="02F",G11&amp;"m"&amp;H11,H11&amp;"点")))</f>
      </c>
      <c r="J11" s="59">
        <f>IF(E11="","",E11)</f>
      </c>
      <c r="K11" s="59">
        <f>IF(E11="","",VLOOKUP(E11,'男子選手'!$B$2:$F$505,2,FALSE))</f>
      </c>
      <c r="L11" s="59">
        <f>IF(E11="","",VLOOKUP(E11,'男子選手'!$B$2:$F$505,5,FALSE))</f>
      </c>
      <c r="M11" s="59">
        <f>IF(E11="","",VLOOKUP(E11,'男子選手'!$B$2:$F$505,4,FALSE))</f>
      </c>
      <c r="N11" s="59" t="str">
        <f>FIXED((F11*10000+G11*100+H11)/10000000,7)</f>
        <v>0.0000000</v>
      </c>
      <c r="O11" s="75"/>
    </row>
    <row r="12" spans="1:15" ht="13.5">
      <c r="A12" s="60" t="s">
        <v>1</v>
      </c>
      <c r="B12" s="162"/>
      <c r="C12" s="61" t="s">
        <v>65</v>
      </c>
      <c r="D12" s="62" t="s">
        <v>549</v>
      </c>
      <c r="E12" s="63"/>
      <c r="F12" s="65"/>
      <c r="G12" s="65"/>
      <c r="H12" s="65"/>
      <c r="I12" s="66">
        <f t="shared" si="0"/>
      </c>
      <c r="J12" s="67">
        <f t="shared" si="1"/>
      </c>
      <c r="K12" s="67">
        <f>IF(E12="","",VLOOKUP(E12,'男子選手'!$B$2:$F$505,2,FALSE))</f>
      </c>
      <c r="L12" s="67">
        <f>IF(E12="","",VLOOKUP(E12,'男子選手'!$B$2:$F$505,5,FALSE))</f>
      </c>
      <c r="M12" s="67">
        <f>IF(E12="","",VLOOKUP(E12,'男子選手'!$B$2:$F$505,4,FALSE))</f>
      </c>
      <c r="N12" s="67" t="str">
        <f t="shared" si="2"/>
        <v>0.0000000</v>
      </c>
      <c r="O12" s="74"/>
    </row>
    <row r="13" spans="1:15" ht="13.5">
      <c r="A13" s="69" t="s">
        <v>1</v>
      </c>
      <c r="B13" s="162"/>
      <c r="C13" s="70" t="s">
        <v>65</v>
      </c>
      <c r="D13" s="56" t="s">
        <v>549</v>
      </c>
      <c r="E13" s="71"/>
      <c r="F13" s="72"/>
      <c r="G13" s="72"/>
      <c r="H13" s="72"/>
      <c r="I13" s="58">
        <f t="shared" si="0"/>
      </c>
      <c r="J13" s="59">
        <f t="shared" si="1"/>
      </c>
      <c r="K13" s="59">
        <f>IF(E13="","",VLOOKUP(E13,'男子選手'!$B$2:$F$505,2,FALSE))</f>
      </c>
      <c r="L13" s="59">
        <f>IF(E13="","",VLOOKUP(E13,'男子選手'!$B$2:$F$505,5,FALSE))</f>
      </c>
      <c r="M13" s="59">
        <f>IF(E13="","",VLOOKUP(E13,'男子選手'!$B$2:$F$505,4,FALSE))</f>
      </c>
      <c r="N13" s="59" t="str">
        <f t="shared" si="2"/>
        <v>0.0000000</v>
      </c>
      <c r="O13" s="75"/>
    </row>
    <row r="14" spans="1:15" ht="13.5">
      <c r="A14" s="60" t="s">
        <v>2</v>
      </c>
      <c r="B14" s="162"/>
      <c r="C14" s="61" t="s">
        <v>67</v>
      </c>
      <c r="D14" s="62" t="s">
        <v>549</v>
      </c>
      <c r="E14" s="63"/>
      <c r="F14" s="65"/>
      <c r="G14" s="65"/>
      <c r="H14" s="65"/>
      <c r="I14" s="66">
        <f t="shared" si="0"/>
      </c>
      <c r="J14" s="67">
        <f t="shared" si="1"/>
      </c>
      <c r="K14" s="67">
        <f>IF(E14="","",VLOOKUP(E14,'男子選手'!$B$2:$F$505,2,FALSE))</f>
      </c>
      <c r="L14" s="67">
        <f>IF(E14="","",VLOOKUP(E14,'男子選手'!$B$2:$F$505,5,FALSE))</f>
      </c>
      <c r="M14" s="67">
        <f>IF(E14="","",VLOOKUP(E14,'男子選手'!$B$2:$F$505,4,FALSE))</f>
      </c>
      <c r="N14" s="67" t="str">
        <f t="shared" si="2"/>
        <v>0.0000000</v>
      </c>
      <c r="O14" s="74"/>
    </row>
    <row r="15" spans="1:15" ht="13.5">
      <c r="A15" s="69" t="s">
        <v>2</v>
      </c>
      <c r="B15" s="162"/>
      <c r="C15" s="70" t="s">
        <v>67</v>
      </c>
      <c r="D15" s="56" t="s">
        <v>549</v>
      </c>
      <c r="E15" s="71"/>
      <c r="F15" s="72"/>
      <c r="G15" s="72"/>
      <c r="H15" s="72"/>
      <c r="I15" s="58">
        <f t="shared" si="0"/>
      </c>
      <c r="J15" s="59">
        <f t="shared" si="1"/>
      </c>
      <c r="K15" s="59">
        <f>IF(E15="","",VLOOKUP(E15,'男子選手'!$B$2:$F$505,2,FALSE))</f>
      </c>
      <c r="L15" s="59">
        <f>IF(E15="","",VLOOKUP(E15,'男子選手'!$B$2:$F$505,5,FALSE))</f>
      </c>
      <c r="M15" s="59">
        <f>IF(E15="","",VLOOKUP(E15,'男子選手'!$B$2:$F$505,4,FALSE))</f>
      </c>
      <c r="N15" s="59" t="str">
        <f t="shared" si="2"/>
        <v>0.0000000</v>
      </c>
      <c r="O15" s="75"/>
    </row>
    <row r="16" spans="1:15" ht="13.5">
      <c r="A16" s="60" t="s">
        <v>740</v>
      </c>
      <c r="B16" s="162"/>
      <c r="C16" s="61" t="s">
        <v>744</v>
      </c>
      <c r="D16" s="62" t="s">
        <v>549</v>
      </c>
      <c r="E16" s="63"/>
      <c r="F16" s="64"/>
      <c r="G16" s="65"/>
      <c r="H16" s="65"/>
      <c r="I16" s="66">
        <f t="shared" si="0"/>
      </c>
      <c r="J16" s="67">
        <f t="shared" si="1"/>
      </c>
      <c r="K16" s="67">
        <f>IF(E16="","",VLOOKUP(E16,'男子選手'!$B$2:$F$505,2,FALSE))</f>
      </c>
      <c r="L16" s="67">
        <f>IF(E16="","",VLOOKUP(E16,'男子選手'!$B$2:$F$505,5,FALSE))</f>
      </c>
      <c r="M16" s="67">
        <f>IF(E16="","",VLOOKUP(E16,'男子選手'!$B$2:$F$505,4,FALSE))</f>
      </c>
      <c r="N16" s="67" t="str">
        <f t="shared" si="2"/>
        <v>0.0000000</v>
      </c>
      <c r="O16" s="74"/>
    </row>
    <row r="17" spans="1:15" ht="13.5">
      <c r="A17" s="69" t="s">
        <v>740</v>
      </c>
      <c r="B17" s="162"/>
      <c r="C17" s="70" t="s">
        <v>744</v>
      </c>
      <c r="D17" s="56" t="s">
        <v>549</v>
      </c>
      <c r="E17" s="71"/>
      <c r="F17" s="57"/>
      <c r="G17" s="72"/>
      <c r="H17" s="72"/>
      <c r="I17" s="58">
        <f t="shared" si="0"/>
      </c>
      <c r="J17" s="59">
        <f t="shared" si="1"/>
      </c>
      <c r="K17" s="59">
        <f>IF(E17="","",VLOOKUP(E17,'男子選手'!$B$2:$F$505,2,FALSE))</f>
      </c>
      <c r="L17" s="59">
        <f>IF(E17="","",VLOOKUP(E17,'男子選手'!$B$2:$F$505,5,FALSE))</f>
      </c>
      <c r="M17" s="59">
        <f>IF(E17="","",VLOOKUP(E17,'男子選手'!$B$2:$F$505,4,FALSE))</f>
      </c>
      <c r="N17" s="59" t="str">
        <f t="shared" si="2"/>
        <v>0.0000000</v>
      </c>
      <c r="O17" s="75"/>
    </row>
    <row r="18" spans="1:15" ht="13.5">
      <c r="A18" s="60" t="s">
        <v>3</v>
      </c>
      <c r="B18" s="162"/>
      <c r="C18" s="61" t="s">
        <v>69</v>
      </c>
      <c r="D18" s="62" t="s">
        <v>549</v>
      </c>
      <c r="E18" s="63"/>
      <c r="F18" s="65"/>
      <c r="G18" s="65"/>
      <c r="H18" s="65"/>
      <c r="I18" s="66">
        <f t="shared" si="0"/>
      </c>
      <c r="J18" s="67">
        <f t="shared" si="1"/>
      </c>
      <c r="K18" s="67">
        <f>IF(E18="","",VLOOKUP(E18,'男子選手'!$B$2:$F$505,2,FALSE))</f>
      </c>
      <c r="L18" s="67">
        <f>IF(E18="","",VLOOKUP(E18,'男子選手'!$B$2:$F$505,5,FALSE))</f>
      </c>
      <c r="M18" s="67">
        <f>IF(E18="","",VLOOKUP(E18,'男子選手'!$B$2:$F$505,4,FALSE))</f>
      </c>
      <c r="N18" s="67" t="str">
        <f t="shared" si="2"/>
        <v>0.0000000</v>
      </c>
      <c r="O18" s="74"/>
    </row>
    <row r="19" spans="1:15" ht="13.5">
      <c r="A19" s="69" t="s">
        <v>3</v>
      </c>
      <c r="B19" s="162"/>
      <c r="C19" s="70" t="s">
        <v>69</v>
      </c>
      <c r="D19" s="56" t="s">
        <v>549</v>
      </c>
      <c r="E19" s="71"/>
      <c r="F19" s="72"/>
      <c r="G19" s="72"/>
      <c r="H19" s="72"/>
      <c r="I19" s="58">
        <f t="shared" si="0"/>
      </c>
      <c r="J19" s="59">
        <f t="shared" si="1"/>
      </c>
      <c r="K19" s="59">
        <f>IF(E19="","",VLOOKUP(E19,'男子選手'!$B$2:$F$505,2,FALSE))</f>
      </c>
      <c r="L19" s="59">
        <f>IF(E19="","",VLOOKUP(E19,'男子選手'!$B$2:$F$505,5,FALSE))</f>
      </c>
      <c r="M19" s="59">
        <f>IF(E19="","",VLOOKUP(E19,'男子選手'!$B$2:$F$505,4,FALSE))</f>
      </c>
      <c r="N19" s="59" t="str">
        <f t="shared" si="2"/>
        <v>0.0000000</v>
      </c>
      <c r="O19" s="75"/>
    </row>
    <row r="20" spans="1:15" ht="13.5">
      <c r="A20" s="60" t="s">
        <v>4</v>
      </c>
      <c r="B20" s="162"/>
      <c r="C20" s="61" t="s">
        <v>71</v>
      </c>
      <c r="D20" s="62" t="s">
        <v>549</v>
      </c>
      <c r="E20" s="63"/>
      <c r="F20" s="65"/>
      <c r="G20" s="65"/>
      <c r="H20" s="65"/>
      <c r="I20" s="66">
        <f t="shared" si="0"/>
      </c>
      <c r="J20" s="67">
        <f t="shared" si="1"/>
      </c>
      <c r="K20" s="67">
        <f>IF(E20="","",VLOOKUP(E20,'男子選手'!$B$2:$F$505,2,FALSE))</f>
      </c>
      <c r="L20" s="67">
        <f>IF(E20="","",VLOOKUP(E20,'男子選手'!$B$2:$F$505,5,FALSE))</f>
      </c>
      <c r="M20" s="67">
        <f>IF(E20="","",VLOOKUP(E20,'男子選手'!$B$2:$F$505,4,FALSE))</f>
      </c>
      <c r="N20" s="67" t="str">
        <f t="shared" si="2"/>
        <v>0.0000000</v>
      </c>
      <c r="O20" s="74"/>
    </row>
    <row r="21" spans="1:15" ht="13.5">
      <c r="A21" s="69" t="s">
        <v>4</v>
      </c>
      <c r="B21" s="162"/>
      <c r="C21" s="70" t="s">
        <v>71</v>
      </c>
      <c r="D21" s="56" t="s">
        <v>549</v>
      </c>
      <c r="E21" s="71"/>
      <c r="F21" s="72"/>
      <c r="G21" s="72"/>
      <c r="H21" s="72"/>
      <c r="I21" s="58">
        <f t="shared" si="0"/>
      </c>
      <c r="J21" s="59">
        <f>IF(E21="","",E21)</f>
      </c>
      <c r="K21" s="59">
        <f>IF(E21="","",VLOOKUP(E21,'男子選手'!$B$2:$F$505,2,FALSE))</f>
      </c>
      <c r="L21" s="59">
        <f>IF(E21="","",VLOOKUP(E21,'男子選手'!$B$2:$F$505,5,FALSE))</f>
      </c>
      <c r="M21" s="59">
        <f>IF(E21="","",VLOOKUP(E21,'男子選手'!$B$2:$F$505,4,FALSE))</f>
      </c>
      <c r="N21" s="59" t="str">
        <f>FIXED((F21*10000+G21*100+H21)/10000000,7)</f>
        <v>0.0000000</v>
      </c>
      <c r="O21" s="75"/>
    </row>
    <row r="22" spans="1:15" ht="13.5">
      <c r="A22" s="60" t="s">
        <v>5</v>
      </c>
      <c r="B22" s="162"/>
      <c r="C22" s="61" t="s">
        <v>77</v>
      </c>
      <c r="D22" s="62" t="s">
        <v>549</v>
      </c>
      <c r="E22" s="63"/>
      <c r="F22" s="65"/>
      <c r="G22" s="65"/>
      <c r="H22" s="65"/>
      <c r="I22" s="66">
        <f t="shared" si="0"/>
      </c>
      <c r="J22" s="67">
        <f>IF(E22="","",E22)</f>
      </c>
      <c r="K22" s="67">
        <f>IF(E22="","",VLOOKUP(E22,'男子選手'!$B$2:$F$505,2,FALSE))</f>
      </c>
      <c r="L22" s="67">
        <f>IF(E22="","",VLOOKUP(E22,'男子選手'!$B$2:$F$505,5,FALSE))</f>
      </c>
      <c r="M22" s="67">
        <f>IF(E22="","",VLOOKUP(E22,'男子選手'!$B$2:$F$505,4,FALSE))</f>
      </c>
      <c r="N22" s="67" t="str">
        <f>FIXED((F22*10000+G22*100+H22)/10000000,7)</f>
        <v>0.0000000</v>
      </c>
      <c r="O22" s="74"/>
    </row>
    <row r="23" spans="1:15" ht="13.5">
      <c r="A23" s="69" t="s">
        <v>5</v>
      </c>
      <c r="B23" s="162"/>
      <c r="C23" s="70" t="s">
        <v>77</v>
      </c>
      <c r="D23" s="56" t="s">
        <v>549</v>
      </c>
      <c r="E23" s="71"/>
      <c r="F23" s="72"/>
      <c r="G23" s="72"/>
      <c r="H23" s="72"/>
      <c r="I23" s="58">
        <f t="shared" si="0"/>
      </c>
      <c r="J23" s="59">
        <f>IF(E23="","",E23)</f>
      </c>
      <c r="K23" s="59">
        <f>IF(E23="","",VLOOKUP(E23,'男子選手'!$B$2:$F$505,2,FALSE))</f>
      </c>
      <c r="L23" s="59">
        <f>IF(E23="","",VLOOKUP(E23,'男子選手'!$B$2:$F$505,5,FALSE))</f>
      </c>
      <c r="M23" s="59">
        <f>IF(E23="","",VLOOKUP(E23,'男子選手'!$B$2:$F$505,4,FALSE))</f>
      </c>
      <c r="N23" s="59" t="str">
        <f>FIXED((F23*10000+G23*100+H23)/10000000,7)</f>
        <v>0.0000000</v>
      </c>
      <c r="O23" s="75"/>
    </row>
    <row r="24" spans="1:20" ht="13.5">
      <c r="A24" s="60" t="s">
        <v>6</v>
      </c>
      <c r="B24" s="162"/>
      <c r="C24" s="61" t="s">
        <v>137</v>
      </c>
      <c r="D24" s="62" t="s">
        <v>559</v>
      </c>
      <c r="E24" s="63"/>
      <c r="F24" s="139"/>
      <c r="G24" s="65"/>
      <c r="H24" s="65"/>
      <c r="I24" s="66">
        <f aca="true" t="shared" si="3" ref="I24:I46">IF(AND(F24="",G24="",H24=""),"",IF(D24="01T",IF(F24="",G24&amp;""""&amp;H24,F24&amp;"'"&amp;G24&amp;""""&amp;H24),IF(D24="02F",G24&amp;"m"&amp;H24,H24&amp;"点")))</f>
      </c>
      <c r="J24" s="67">
        <f>IF(E24="","",E24)</f>
      </c>
      <c r="K24" s="67">
        <f>IF(E24="","",VLOOKUP(E24,'男子選手'!$B$2:$F$505,2,FALSE))</f>
      </c>
      <c r="L24" s="67">
        <f>IF(E24="","",VLOOKUP(E24,'男子選手'!$B$2:$F$505,5,FALSE))</f>
      </c>
      <c r="M24" s="67">
        <f>IF(E24="","",VLOOKUP(E24,'男子選手'!$B$2:$F$505,4,FALSE))</f>
      </c>
      <c r="N24" s="67" t="str">
        <f>FIXED((F24*10000+G24*100+H24)/10000000,7)</f>
        <v>0.0000000</v>
      </c>
      <c r="O24" s="68"/>
      <c r="P24" s="29"/>
      <c r="Q24" s="29"/>
      <c r="R24" s="29"/>
      <c r="S24" s="29"/>
      <c r="T24" s="29"/>
    </row>
    <row r="25" spans="1:20" ht="13.5">
      <c r="A25" s="69" t="s">
        <v>6</v>
      </c>
      <c r="B25" s="162"/>
      <c r="C25" s="70" t="s">
        <v>137</v>
      </c>
      <c r="D25" s="56" t="s">
        <v>559</v>
      </c>
      <c r="E25" s="71"/>
      <c r="F25" s="142"/>
      <c r="G25" s="72"/>
      <c r="H25" s="72"/>
      <c r="I25" s="58">
        <f t="shared" si="3"/>
      </c>
      <c r="J25" s="59">
        <f aca="true" t="shared" si="4" ref="J25:J39">IF(E25="","",E25)</f>
      </c>
      <c r="K25" s="59">
        <f>IF(E25="","",VLOOKUP(E25,'男子選手'!$B$2:$F$505,2,FALSE))</f>
      </c>
      <c r="L25" s="59">
        <f>IF(E25="","",VLOOKUP(E25,'男子選手'!$B$2:$F$505,5,FALSE))</f>
      </c>
      <c r="M25" s="59">
        <f>IF(E25="","",VLOOKUP(E25,'男子選手'!$B$2:$F$505,4,FALSE))</f>
      </c>
      <c r="N25" s="59" t="str">
        <f aca="true" t="shared" si="5" ref="N25:N39">FIXED((F25*10000+G25*100+H25)/10000000,7)</f>
        <v>0.0000000</v>
      </c>
      <c r="O25" s="73"/>
      <c r="P25" s="29"/>
      <c r="Q25" s="29"/>
      <c r="R25" s="29"/>
      <c r="S25" s="29"/>
      <c r="T25" s="29"/>
    </row>
    <row r="26" spans="1:17" ht="13.5">
      <c r="A26" s="60" t="s">
        <v>7</v>
      </c>
      <c r="B26" s="162"/>
      <c r="C26" s="61" t="s">
        <v>138</v>
      </c>
      <c r="D26" s="62" t="s">
        <v>559</v>
      </c>
      <c r="E26" s="63"/>
      <c r="F26" s="139"/>
      <c r="G26" s="65"/>
      <c r="H26" s="65"/>
      <c r="I26" s="66">
        <f t="shared" si="3"/>
      </c>
      <c r="J26" s="67">
        <f t="shared" si="4"/>
      </c>
      <c r="K26" s="67">
        <f>IF(E26="","",VLOOKUP(E26,'男子選手'!$B$2:$F$505,2,FALSE))</f>
      </c>
      <c r="L26" s="67">
        <f>IF(E26="","",VLOOKUP(E26,'男子選手'!$B$2:$F$505,5,FALSE))</f>
      </c>
      <c r="M26" s="67">
        <f>IF(E26="","",VLOOKUP(E26,'男子選手'!$B$2:$F$505,4,FALSE))</f>
      </c>
      <c r="N26" s="67" t="str">
        <f t="shared" si="5"/>
        <v>0.0000000</v>
      </c>
      <c r="O26" s="68"/>
      <c r="Q26" s="6"/>
    </row>
    <row r="27" spans="1:16" ht="13.5">
      <c r="A27" s="69" t="s">
        <v>7</v>
      </c>
      <c r="B27" s="162"/>
      <c r="C27" s="70" t="s">
        <v>138</v>
      </c>
      <c r="D27" s="56" t="s">
        <v>559</v>
      </c>
      <c r="E27" s="71"/>
      <c r="F27" s="142"/>
      <c r="G27" s="72"/>
      <c r="H27" s="72"/>
      <c r="I27" s="58">
        <f t="shared" si="3"/>
      </c>
      <c r="J27" s="59">
        <f t="shared" si="4"/>
      </c>
      <c r="K27" s="59">
        <f>IF(E27="","",VLOOKUP(E27,'男子選手'!$B$2:$F$505,2,FALSE))</f>
      </c>
      <c r="L27" s="59">
        <f>IF(E27="","",VLOOKUP(E27,'男子選手'!$B$2:$F$505,5,FALSE))</f>
      </c>
      <c r="M27" s="59">
        <f>IF(E27="","",VLOOKUP(E27,'男子選手'!$B$2:$F$505,4,FALSE))</f>
      </c>
      <c r="N27" s="59" t="str">
        <f t="shared" si="5"/>
        <v>0.0000000</v>
      </c>
      <c r="O27" s="73"/>
      <c r="P27" s="7"/>
    </row>
    <row r="28" spans="1:15" ht="13.5">
      <c r="A28" s="60" t="s">
        <v>8</v>
      </c>
      <c r="B28" s="162"/>
      <c r="C28" s="61" t="s">
        <v>139</v>
      </c>
      <c r="D28" s="62" t="s">
        <v>559</v>
      </c>
      <c r="E28" s="63"/>
      <c r="F28" s="139"/>
      <c r="G28" s="65"/>
      <c r="H28" s="65"/>
      <c r="I28" s="66">
        <f t="shared" si="3"/>
      </c>
      <c r="J28" s="67">
        <f t="shared" si="4"/>
      </c>
      <c r="K28" s="67">
        <f>IF(E28="","",VLOOKUP(E28,'男子選手'!$B$2:$F$505,2,FALSE))</f>
      </c>
      <c r="L28" s="67">
        <f>IF(E28="","",VLOOKUP(E28,'男子選手'!$B$2:$F$505,5,FALSE))</f>
      </c>
      <c r="M28" s="67">
        <f>IF(E28="","",VLOOKUP(E28,'男子選手'!$B$2:$F$505,4,FALSE))</f>
      </c>
      <c r="N28" s="67" t="str">
        <f t="shared" si="5"/>
        <v>0.0000000</v>
      </c>
      <c r="O28" s="74"/>
    </row>
    <row r="29" spans="1:15" ht="13.5">
      <c r="A29" s="69" t="s">
        <v>8</v>
      </c>
      <c r="B29" s="162"/>
      <c r="C29" s="70" t="s">
        <v>139</v>
      </c>
      <c r="D29" s="56" t="s">
        <v>559</v>
      </c>
      <c r="E29" s="71"/>
      <c r="F29" s="142"/>
      <c r="G29" s="72"/>
      <c r="H29" s="72"/>
      <c r="I29" s="58">
        <f t="shared" si="3"/>
      </c>
      <c r="J29" s="59">
        <f t="shared" si="4"/>
      </c>
      <c r="K29" s="59">
        <f>IF(E29="","",VLOOKUP(E29,'男子選手'!$B$2:$F$505,2,FALSE))</f>
      </c>
      <c r="L29" s="59">
        <f>IF(E29="","",VLOOKUP(E29,'男子選手'!$B$2:$F$505,5,FALSE))</f>
      </c>
      <c r="M29" s="59">
        <f>IF(E29="","",VLOOKUP(E29,'男子選手'!$B$2:$F$505,4,FALSE))</f>
      </c>
      <c r="N29" s="59" t="str">
        <f t="shared" si="5"/>
        <v>0.0000000</v>
      </c>
      <c r="O29" s="75"/>
    </row>
    <row r="30" spans="1:15" ht="13.5">
      <c r="A30" s="60" t="s">
        <v>9</v>
      </c>
      <c r="B30" s="162"/>
      <c r="C30" s="61" t="s">
        <v>140</v>
      </c>
      <c r="D30" s="62" t="s">
        <v>559</v>
      </c>
      <c r="E30" s="63"/>
      <c r="F30" s="139"/>
      <c r="G30" s="65"/>
      <c r="H30" s="65"/>
      <c r="I30" s="66">
        <f t="shared" si="3"/>
      </c>
      <c r="J30" s="67">
        <f t="shared" si="4"/>
      </c>
      <c r="K30" s="67">
        <f>IF(E30="","",VLOOKUP(E30,'男子選手'!$B$2:$F$505,2,FALSE))</f>
      </c>
      <c r="L30" s="67">
        <f>IF(E30="","",VLOOKUP(E30,'男子選手'!$B$2:$F$505,5,FALSE))</f>
      </c>
      <c r="M30" s="67">
        <f>IF(E30="","",VLOOKUP(E30,'男子選手'!$B$2:$F$505,4,FALSE))</f>
      </c>
      <c r="N30" s="67" t="str">
        <f t="shared" si="5"/>
        <v>0.0000000</v>
      </c>
      <c r="O30" s="74"/>
    </row>
    <row r="31" spans="1:15" ht="13.5">
      <c r="A31" s="69" t="s">
        <v>9</v>
      </c>
      <c r="B31" s="162"/>
      <c r="C31" s="70" t="s">
        <v>140</v>
      </c>
      <c r="D31" s="56" t="s">
        <v>559</v>
      </c>
      <c r="E31" s="71"/>
      <c r="F31" s="142"/>
      <c r="G31" s="72"/>
      <c r="H31" s="72"/>
      <c r="I31" s="58">
        <f t="shared" si="3"/>
      </c>
      <c r="J31" s="59">
        <f t="shared" si="4"/>
      </c>
      <c r="K31" s="59">
        <f>IF(E31="","",VLOOKUP(E31,'男子選手'!$B$2:$F$505,2,FALSE))</f>
      </c>
      <c r="L31" s="59">
        <f>IF(E31="","",VLOOKUP(E31,'男子選手'!$B$2:$F$505,5,FALSE))</f>
      </c>
      <c r="M31" s="59">
        <f>IF(E31="","",VLOOKUP(E31,'男子選手'!$B$2:$F$505,4,FALSE))</f>
      </c>
      <c r="N31" s="59" t="str">
        <f t="shared" si="5"/>
        <v>0.0000000</v>
      </c>
      <c r="O31" s="75"/>
    </row>
    <row r="32" spans="1:15" ht="13.5">
      <c r="A32" s="60" t="s">
        <v>10</v>
      </c>
      <c r="B32" s="162"/>
      <c r="C32" s="61" t="s">
        <v>141</v>
      </c>
      <c r="D32" s="62" t="s">
        <v>559</v>
      </c>
      <c r="E32" s="63"/>
      <c r="F32" s="139"/>
      <c r="G32" s="65"/>
      <c r="H32" s="65"/>
      <c r="I32" s="66">
        <f t="shared" si="3"/>
      </c>
      <c r="J32" s="67">
        <f t="shared" si="4"/>
      </c>
      <c r="K32" s="67">
        <f>IF(E32="","",VLOOKUP(E32,'男子選手'!$B$2:$F$505,2,FALSE))</f>
      </c>
      <c r="L32" s="67">
        <f>IF(E32="","",VLOOKUP(E32,'男子選手'!$B$2:$F$505,5,FALSE))</f>
      </c>
      <c r="M32" s="67">
        <f>IF(E32="","",VLOOKUP(E32,'男子選手'!$B$2:$F$505,4,FALSE))</f>
      </c>
      <c r="N32" s="67" t="str">
        <f t="shared" si="5"/>
        <v>0.0000000</v>
      </c>
      <c r="O32" s="74"/>
    </row>
    <row r="33" spans="1:15" ht="13.5">
      <c r="A33" s="69" t="s">
        <v>10</v>
      </c>
      <c r="B33" s="162"/>
      <c r="C33" s="70" t="s">
        <v>141</v>
      </c>
      <c r="D33" s="56" t="s">
        <v>559</v>
      </c>
      <c r="E33" s="71"/>
      <c r="F33" s="142"/>
      <c r="G33" s="72"/>
      <c r="H33" s="72"/>
      <c r="I33" s="58">
        <f t="shared" si="3"/>
      </c>
      <c r="J33" s="59">
        <f t="shared" si="4"/>
      </c>
      <c r="K33" s="59">
        <f>IF(E33="","",VLOOKUP(E33,'男子選手'!$B$2:$F$505,2,FALSE))</f>
      </c>
      <c r="L33" s="59">
        <f>IF(E33="","",VLOOKUP(E33,'男子選手'!$B$2:$F$505,5,FALSE))</f>
      </c>
      <c r="M33" s="59">
        <f>IF(E33="","",VLOOKUP(E33,'男子選手'!$B$2:$F$505,4,FALSE))</f>
      </c>
      <c r="N33" s="59" t="str">
        <f t="shared" si="5"/>
        <v>0.0000000</v>
      </c>
      <c r="O33" s="75"/>
    </row>
    <row r="34" spans="1:15" ht="13.5">
      <c r="A34" s="60" t="s">
        <v>11</v>
      </c>
      <c r="B34" s="162"/>
      <c r="C34" s="61" t="s">
        <v>142</v>
      </c>
      <c r="D34" s="62" t="s">
        <v>559</v>
      </c>
      <c r="E34" s="63"/>
      <c r="F34" s="139"/>
      <c r="G34" s="65"/>
      <c r="H34" s="65"/>
      <c r="I34" s="66">
        <f t="shared" si="3"/>
      </c>
      <c r="J34" s="67">
        <f t="shared" si="4"/>
      </c>
      <c r="K34" s="67">
        <f>IF(E34="","",VLOOKUP(E34,'男子選手'!$B$2:$F$505,2,FALSE))</f>
      </c>
      <c r="L34" s="67">
        <f>IF(E34="","",VLOOKUP(E34,'男子選手'!$B$2:$F$505,5,FALSE))</f>
      </c>
      <c r="M34" s="67">
        <f>IF(E34="","",VLOOKUP(E34,'男子選手'!$B$2:$F$505,4,FALSE))</f>
      </c>
      <c r="N34" s="67" t="str">
        <f t="shared" si="5"/>
        <v>0.0000000</v>
      </c>
      <c r="O34" s="74"/>
    </row>
    <row r="35" spans="1:15" ht="13.5">
      <c r="A35" s="69" t="s">
        <v>11</v>
      </c>
      <c r="B35" s="162"/>
      <c r="C35" s="70" t="s">
        <v>142</v>
      </c>
      <c r="D35" s="56" t="s">
        <v>559</v>
      </c>
      <c r="E35" s="71"/>
      <c r="F35" s="142"/>
      <c r="G35" s="72"/>
      <c r="H35" s="72"/>
      <c r="I35" s="58">
        <f t="shared" si="3"/>
      </c>
      <c r="J35" s="59">
        <f t="shared" si="4"/>
      </c>
      <c r="K35" s="59">
        <f>IF(E35="","",VLOOKUP(E35,'男子選手'!$B$2:$F$505,2,FALSE))</f>
      </c>
      <c r="L35" s="59">
        <f>IF(E35="","",VLOOKUP(E35,'男子選手'!$B$2:$F$505,5,FALSE))</f>
      </c>
      <c r="M35" s="59">
        <f>IF(E35="","",VLOOKUP(E35,'男子選手'!$B$2:$F$505,4,FALSE))</f>
      </c>
      <c r="N35" s="59" t="str">
        <f t="shared" si="5"/>
        <v>0.0000000</v>
      </c>
      <c r="O35" s="75"/>
    </row>
    <row r="36" spans="1:15" ht="13.5">
      <c r="A36" s="60" t="s">
        <v>583</v>
      </c>
      <c r="B36" s="162"/>
      <c r="C36" s="61" t="s">
        <v>143</v>
      </c>
      <c r="D36" s="62" t="s">
        <v>559</v>
      </c>
      <c r="E36" s="63"/>
      <c r="F36" s="139"/>
      <c r="G36" s="65"/>
      <c r="H36" s="65"/>
      <c r="I36" s="66">
        <f t="shared" si="3"/>
      </c>
      <c r="J36" s="67">
        <f t="shared" si="4"/>
      </c>
      <c r="K36" s="67">
        <f>IF(E36="","",VLOOKUP(E36,'男子選手'!$B$2:$F$505,2,FALSE))</f>
      </c>
      <c r="L36" s="67">
        <f>IF(E36="","",VLOOKUP(E36,'男子選手'!$B$2:$F$505,5,FALSE))</f>
      </c>
      <c r="M36" s="67">
        <f>IF(E36="","",VLOOKUP(E36,'男子選手'!$B$2:$F$505,4,FALSE))</f>
      </c>
      <c r="N36" s="67" t="str">
        <f t="shared" si="5"/>
        <v>0.0000000</v>
      </c>
      <c r="O36" s="74"/>
    </row>
    <row r="37" spans="1:15" ht="13.5">
      <c r="A37" s="69" t="s">
        <v>584</v>
      </c>
      <c r="B37" s="162"/>
      <c r="C37" s="70" t="s">
        <v>143</v>
      </c>
      <c r="D37" s="56" t="s">
        <v>559</v>
      </c>
      <c r="E37" s="71"/>
      <c r="F37" s="142"/>
      <c r="G37" s="72"/>
      <c r="H37" s="72"/>
      <c r="I37" s="58">
        <f t="shared" si="3"/>
      </c>
      <c r="J37" s="59">
        <f t="shared" si="4"/>
      </c>
      <c r="K37" s="59">
        <f>IF(E37="","",VLOOKUP(E37,'男子選手'!$B$2:$F$505,2,FALSE))</f>
      </c>
      <c r="L37" s="59">
        <f>IF(E37="","",VLOOKUP(E37,'男子選手'!$B$2:$F$505,5,FALSE))</f>
      </c>
      <c r="M37" s="59">
        <f>IF(E37="","",VLOOKUP(E37,'男子選手'!$B$2:$F$505,4,FALSE))</f>
      </c>
      <c r="N37" s="59" t="str">
        <f t="shared" si="5"/>
        <v>0.0000000</v>
      </c>
      <c r="O37" s="75"/>
    </row>
    <row r="38" spans="1:15" ht="13.5">
      <c r="A38" s="60" t="s">
        <v>12</v>
      </c>
      <c r="B38" s="162"/>
      <c r="C38" s="61" t="s">
        <v>144</v>
      </c>
      <c r="D38" s="62" t="s">
        <v>559</v>
      </c>
      <c r="E38" s="63"/>
      <c r="F38" s="139"/>
      <c r="G38" s="65"/>
      <c r="H38" s="65"/>
      <c r="I38" s="66">
        <f t="shared" si="3"/>
      </c>
      <c r="J38" s="67">
        <f t="shared" si="4"/>
      </c>
      <c r="K38" s="67">
        <f>IF(E38="","",VLOOKUP(E38,'男子選手'!$B$2:$F$505,2,FALSE))</f>
      </c>
      <c r="L38" s="67">
        <f>IF(E38="","",VLOOKUP(E38,'男子選手'!$B$2:$F$505,5,FALSE))</f>
      </c>
      <c r="M38" s="67">
        <f>IF(E38="","",VLOOKUP(E38,'男子選手'!$B$2:$F$505,4,FALSE))</f>
      </c>
      <c r="N38" s="67" t="str">
        <f t="shared" si="5"/>
        <v>0.0000000</v>
      </c>
      <c r="O38" s="74"/>
    </row>
    <row r="39" spans="1:15" ht="14.25" thickBot="1">
      <c r="A39" s="69" t="s">
        <v>12</v>
      </c>
      <c r="B39" s="163"/>
      <c r="C39" s="111" t="s">
        <v>144</v>
      </c>
      <c r="D39" s="112" t="s">
        <v>559</v>
      </c>
      <c r="E39" s="113"/>
      <c r="F39" s="144"/>
      <c r="G39" s="114"/>
      <c r="H39" s="114"/>
      <c r="I39" s="115">
        <f t="shared" si="3"/>
      </c>
      <c r="J39" s="116">
        <f t="shared" si="4"/>
      </c>
      <c r="K39" s="116">
        <f>IF(E39="","",VLOOKUP(E39,'男子選手'!$B$2:$F$505,2,FALSE))</f>
      </c>
      <c r="L39" s="116">
        <f>IF(E39="","",VLOOKUP(E39,'男子選手'!$B$2:$F$505,5,FALSE))</f>
      </c>
      <c r="M39" s="116">
        <f>IF(E39="","",VLOOKUP(E39,'男子選手'!$B$2:$F$505,4,FALSE))</f>
      </c>
      <c r="N39" s="116" t="str">
        <f t="shared" si="5"/>
        <v>0.0000000</v>
      </c>
      <c r="O39" s="75"/>
    </row>
    <row r="40" spans="1:15" ht="13.5" customHeight="1" thickTop="1">
      <c r="A40" s="53" t="s">
        <v>31</v>
      </c>
      <c r="B40" s="164" t="s">
        <v>29</v>
      </c>
      <c r="C40" s="61" t="s">
        <v>95</v>
      </c>
      <c r="D40" s="62" t="s">
        <v>549</v>
      </c>
      <c r="E40" s="63"/>
      <c r="F40" s="64"/>
      <c r="G40" s="65"/>
      <c r="H40" s="65"/>
      <c r="I40" s="66">
        <f t="shared" si="3"/>
      </c>
      <c r="J40" s="67">
        <f aca="true" t="shared" si="6" ref="J40:J47">IF(E40="","",E40)</f>
      </c>
      <c r="K40" s="67">
        <f>IF(E40="","",VLOOKUP(E40,'男子選手'!$B$2:$F$505,2,FALSE))</f>
      </c>
      <c r="L40" s="67">
        <f>IF(E40="","",VLOOKUP(E40,'男子選手'!$B$2:$F$505,5,FALSE))</f>
      </c>
      <c r="M40" s="67">
        <f>IF(E40="","",VLOOKUP(E40,'男子選手'!$B$2:$F$505,4,FALSE))</f>
      </c>
      <c r="N40" s="67" t="str">
        <f aca="true" t="shared" si="7" ref="N40:N47">FIXED((F40*10000+G40*100+H40)/10000000,7)</f>
        <v>0.0000000</v>
      </c>
      <c r="O40" s="54"/>
    </row>
    <row r="41" spans="1:15" ht="13.5">
      <c r="A41" s="69" t="s">
        <v>31</v>
      </c>
      <c r="B41" s="162"/>
      <c r="C41" s="70" t="s">
        <v>95</v>
      </c>
      <c r="D41" s="56" t="s">
        <v>549</v>
      </c>
      <c r="E41" s="71"/>
      <c r="F41" s="57"/>
      <c r="G41" s="72"/>
      <c r="H41" s="72"/>
      <c r="I41" s="58">
        <f t="shared" si="3"/>
      </c>
      <c r="J41" s="59">
        <f t="shared" si="6"/>
      </c>
      <c r="K41" s="59">
        <f>IF(E41="","",VLOOKUP(E41,'男子選手'!$B$2:$F$505,2,FALSE))</f>
      </c>
      <c r="L41" s="59">
        <f>IF(E41="","",VLOOKUP(E41,'男子選手'!$B$2:$F$505,5,FALSE))</f>
      </c>
      <c r="M41" s="59">
        <f>IF(E41="","",VLOOKUP(E41,'男子選手'!$B$2:$F$505,4,FALSE))</f>
      </c>
      <c r="N41" s="59" t="str">
        <f t="shared" si="7"/>
        <v>0.0000000</v>
      </c>
      <c r="O41" s="73"/>
    </row>
    <row r="42" spans="1:15" ht="13.5">
      <c r="A42" s="60" t="s">
        <v>32</v>
      </c>
      <c r="B42" s="162"/>
      <c r="C42" s="61" t="s">
        <v>97</v>
      </c>
      <c r="D42" s="62" t="s">
        <v>549</v>
      </c>
      <c r="E42" s="63"/>
      <c r="F42" s="64"/>
      <c r="G42" s="65"/>
      <c r="H42" s="65"/>
      <c r="I42" s="66">
        <f t="shared" si="3"/>
      </c>
      <c r="J42" s="67">
        <f t="shared" si="6"/>
      </c>
      <c r="K42" s="67">
        <f>IF(E42="","",VLOOKUP(E42,'男子選手'!$B$2:$F$505,2,FALSE))</f>
      </c>
      <c r="L42" s="67">
        <f>IF(E42="","",VLOOKUP(E42,'男子選手'!$B$2:$F$505,5,FALSE))</f>
      </c>
      <c r="M42" s="67">
        <f>IF(E42="","",VLOOKUP(E42,'男子選手'!$B$2:$F$505,4,FALSE))</f>
      </c>
      <c r="N42" s="67" t="str">
        <f t="shared" si="7"/>
        <v>0.0000000</v>
      </c>
      <c r="O42" s="68"/>
    </row>
    <row r="43" spans="1:15" ht="13.5">
      <c r="A43" s="69" t="s">
        <v>32</v>
      </c>
      <c r="B43" s="162"/>
      <c r="C43" s="70" t="s">
        <v>97</v>
      </c>
      <c r="D43" s="56" t="s">
        <v>549</v>
      </c>
      <c r="E43" s="71"/>
      <c r="F43" s="57"/>
      <c r="G43" s="72"/>
      <c r="H43" s="72"/>
      <c r="I43" s="58">
        <f t="shared" si="3"/>
      </c>
      <c r="J43" s="59">
        <f t="shared" si="6"/>
      </c>
      <c r="K43" s="59">
        <f>IF(E43="","",VLOOKUP(E43,'男子選手'!$B$2:$F$505,2,FALSE))</f>
      </c>
      <c r="L43" s="59">
        <f>IF(E43="","",VLOOKUP(E43,'男子選手'!$B$2:$F$505,5,FALSE))</f>
      </c>
      <c r="M43" s="59">
        <f>IF(E43="","",VLOOKUP(E43,'男子選手'!$B$2:$F$505,4,FALSE))</f>
      </c>
      <c r="N43" s="59" t="str">
        <f t="shared" si="7"/>
        <v>0.0000000</v>
      </c>
      <c r="O43" s="73"/>
    </row>
    <row r="44" spans="1:15" ht="13.5">
      <c r="A44" s="60" t="s">
        <v>33</v>
      </c>
      <c r="B44" s="162"/>
      <c r="C44" s="61" t="s">
        <v>99</v>
      </c>
      <c r="D44" s="62" t="s">
        <v>549</v>
      </c>
      <c r="E44" s="63"/>
      <c r="F44" s="65"/>
      <c r="G44" s="65"/>
      <c r="H44" s="65"/>
      <c r="I44" s="66">
        <f t="shared" si="3"/>
      </c>
      <c r="J44" s="67">
        <f t="shared" si="6"/>
      </c>
      <c r="K44" s="67">
        <f>IF(E44="","",VLOOKUP(E44,'男子選手'!$B$2:$F$505,2,FALSE))</f>
      </c>
      <c r="L44" s="67">
        <f>IF(E44="","",VLOOKUP(E44,'男子選手'!$B$2:$F$505,5,FALSE))</f>
      </c>
      <c r="M44" s="67">
        <f>IF(E44="","",VLOOKUP(E44,'男子選手'!$B$2:$F$505,4,FALSE))</f>
      </c>
      <c r="N44" s="67" t="str">
        <f t="shared" si="7"/>
        <v>0.0000000</v>
      </c>
      <c r="O44" s="74"/>
    </row>
    <row r="45" spans="1:15" ht="13.5">
      <c r="A45" s="69" t="s">
        <v>33</v>
      </c>
      <c r="B45" s="162"/>
      <c r="C45" s="70" t="s">
        <v>99</v>
      </c>
      <c r="D45" s="56" t="s">
        <v>549</v>
      </c>
      <c r="E45" s="71"/>
      <c r="F45" s="72"/>
      <c r="G45" s="72"/>
      <c r="H45" s="72"/>
      <c r="I45" s="58">
        <f t="shared" si="3"/>
      </c>
      <c r="J45" s="59">
        <f t="shared" si="6"/>
      </c>
      <c r="K45" s="59">
        <f>IF(E45="","",VLOOKUP(E45,'男子選手'!$B$2:$F$505,2,FALSE))</f>
      </c>
      <c r="L45" s="59">
        <f>IF(E45="","",VLOOKUP(E45,'男子選手'!$B$2:$F$505,5,FALSE))</f>
      </c>
      <c r="M45" s="59">
        <f>IF(E45="","",VLOOKUP(E45,'男子選手'!$B$2:$F$505,4,FALSE))</f>
      </c>
      <c r="N45" s="59" t="str">
        <f t="shared" si="7"/>
        <v>0.0000000</v>
      </c>
      <c r="O45" s="75"/>
    </row>
    <row r="46" spans="1:15" ht="13.5">
      <c r="A46" s="60" t="s">
        <v>34</v>
      </c>
      <c r="B46" s="162"/>
      <c r="C46" s="61" t="s">
        <v>101</v>
      </c>
      <c r="D46" s="62" t="s">
        <v>549</v>
      </c>
      <c r="E46" s="63"/>
      <c r="F46" s="65"/>
      <c r="G46" s="65"/>
      <c r="H46" s="65"/>
      <c r="I46" s="66">
        <f t="shared" si="3"/>
      </c>
      <c r="J46" s="67">
        <f t="shared" si="6"/>
      </c>
      <c r="K46" s="67">
        <f>IF(E46="","",VLOOKUP(E46,'男子選手'!$B$2:$F$505,2,FALSE))</f>
      </c>
      <c r="L46" s="67">
        <f>IF(E46="","",VLOOKUP(E46,'男子選手'!$B$2:$F$505,5,FALSE))</f>
      </c>
      <c r="M46" s="67">
        <f>IF(E46="","",VLOOKUP(E46,'男子選手'!$B$2:$F$505,4,FALSE))</f>
      </c>
      <c r="N46" s="67" t="str">
        <f t="shared" si="7"/>
        <v>0.0000000</v>
      </c>
      <c r="O46" s="74"/>
    </row>
    <row r="47" spans="1:15" ht="13.5">
      <c r="A47" s="69" t="s">
        <v>34</v>
      </c>
      <c r="B47" s="162"/>
      <c r="C47" s="70" t="s">
        <v>101</v>
      </c>
      <c r="D47" s="56" t="s">
        <v>549</v>
      </c>
      <c r="E47" s="71"/>
      <c r="F47" s="72"/>
      <c r="G47" s="72"/>
      <c r="H47" s="72"/>
      <c r="I47" s="58">
        <f>IF(AND(F47="",G47="",H47=""),"",IF(D47="01T",IF(F47="",G47&amp;""""&amp;H47,F47&amp;"'"&amp;G47&amp;""""&amp;H47),IF(D47="02F",G47&amp;"m"&amp;H47,H47&amp;"点")))</f>
      </c>
      <c r="J47" s="59">
        <f t="shared" si="6"/>
      </c>
      <c r="K47" s="59">
        <f>IF(E47="","",VLOOKUP(E47,'男子選手'!$B$2:$F$505,2,FALSE))</f>
      </c>
      <c r="L47" s="59">
        <f>IF(E47="","",VLOOKUP(E47,'男子選手'!$B$2:$F$505,5,FALSE))</f>
      </c>
      <c r="M47" s="59">
        <f>IF(E47="","",VLOOKUP(E47,'男子選手'!$B$2:$F$505,4,FALSE))</f>
      </c>
      <c r="N47" s="59" t="str">
        <f t="shared" si="7"/>
        <v>0.0000000</v>
      </c>
      <c r="O47" s="75"/>
    </row>
    <row r="48" spans="1:15" ht="13.5">
      <c r="A48" s="60" t="s">
        <v>35</v>
      </c>
      <c r="B48" s="162"/>
      <c r="C48" s="61" t="s">
        <v>103</v>
      </c>
      <c r="D48" s="62" t="s">
        <v>549</v>
      </c>
      <c r="E48" s="63"/>
      <c r="F48" s="65"/>
      <c r="G48" s="65"/>
      <c r="H48" s="65"/>
      <c r="I48" s="66">
        <f aca="true" t="shared" si="8" ref="I48:I59">IF(AND(F48="",G48="",H48=""),"",IF(D48="01T",IF(F48="",G48&amp;""""&amp;H48,F48&amp;"'"&amp;G48&amp;""""&amp;H48),IF(D48="02F",G48&amp;"m"&amp;H48,H48&amp;"点")))</f>
      </c>
      <c r="J48" s="67">
        <f aca="true" t="shared" si="9" ref="J48:J56">IF(E48="","",E48)</f>
      </c>
      <c r="K48" s="67">
        <f>IF(E48="","",VLOOKUP(E48,'男子選手'!$B$2:$F$505,2,FALSE))</f>
      </c>
      <c r="L48" s="67">
        <f>IF(E48="","",VLOOKUP(E48,'男子選手'!$B$2:$F$505,5,FALSE))</f>
      </c>
      <c r="M48" s="67">
        <f>IF(E48="","",VLOOKUP(E48,'男子選手'!$B$2:$F$505,4,FALSE))</f>
      </c>
      <c r="N48" s="67" t="str">
        <f aca="true" t="shared" si="10" ref="N48:N56">FIXED((F48*10000+G48*100+H48)/10000000,7)</f>
        <v>0.0000000</v>
      </c>
      <c r="O48" s="74"/>
    </row>
    <row r="49" spans="1:15" ht="13.5">
      <c r="A49" s="69" t="s">
        <v>36</v>
      </c>
      <c r="B49" s="162"/>
      <c r="C49" s="70" t="s">
        <v>103</v>
      </c>
      <c r="D49" s="56" t="s">
        <v>549</v>
      </c>
      <c r="E49" s="71"/>
      <c r="F49" s="72"/>
      <c r="G49" s="72"/>
      <c r="H49" s="72"/>
      <c r="I49" s="58">
        <f t="shared" si="8"/>
      </c>
      <c r="J49" s="59">
        <f t="shared" si="9"/>
      </c>
      <c r="K49" s="59">
        <f>IF(E49="","",VLOOKUP(E49,'男子選手'!$B$2:$F$505,2,FALSE))</f>
      </c>
      <c r="L49" s="59">
        <f>IF(E49="","",VLOOKUP(E49,'男子選手'!$B$2:$F$505,5,FALSE))</f>
      </c>
      <c r="M49" s="59">
        <f>IF(E49="","",VLOOKUP(E49,'男子選手'!$B$2:$F$505,4,FALSE))</f>
      </c>
      <c r="N49" s="59" t="str">
        <f t="shared" si="10"/>
        <v>0.0000000</v>
      </c>
      <c r="O49" s="75"/>
    </row>
    <row r="50" spans="1:15" ht="13.5">
      <c r="A50" s="60" t="s">
        <v>37</v>
      </c>
      <c r="B50" s="162"/>
      <c r="C50" s="61" t="s">
        <v>105</v>
      </c>
      <c r="D50" s="62" t="s">
        <v>549</v>
      </c>
      <c r="E50" s="63"/>
      <c r="F50" s="65"/>
      <c r="G50" s="65"/>
      <c r="H50" s="65"/>
      <c r="I50" s="66">
        <f t="shared" si="8"/>
      </c>
      <c r="J50" s="67">
        <f t="shared" si="9"/>
      </c>
      <c r="K50" s="67">
        <f>IF(E50="","",VLOOKUP(E50,'男子選手'!$B$2:$F$505,2,FALSE))</f>
      </c>
      <c r="L50" s="67">
        <f>IF(E50="","",VLOOKUP(E50,'男子選手'!$B$2:$F$505,5,FALSE))</f>
      </c>
      <c r="M50" s="67">
        <f>IF(E50="","",VLOOKUP(E50,'男子選手'!$B$2:$F$505,4,FALSE))</f>
      </c>
      <c r="N50" s="67" t="str">
        <f t="shared" si="10"/>
        <v>0.0000000</v>
      </c>
      <c r="O50" s="74"/>
    </row>
    <row r="51" spans="1:15" ht="13.5">
      <c r="A51" s="69" t="s">
        <v>38</v>
      </c>
      <c r="B51" s="162"/>
      <c r="C51" s="70" t="s">
        <v>105</v>
      </c>
      <c r="D51" s="56" t="s">
        <v>549</v>
      </c>
      <c r="E51" s="71"/>
      <c r="F51" s="72"/>
      <c r="G51" s="72"/>
      <c r="H51" s="72"/>
      <c r="I51" s="58">
        <f t="shared" si="8"/>
      </c>
      <c r="J51" s="59">
        <f t="shared" si="9"/>
      </c>
      <c r="K51" s="59">
        <f>IF(E51="","",VLOOKUP(E51,'男子選手'!$B$2:$F$505,2,FALSE))</f>
      </c>
      <c r="L51" s="59">
        <f>IF(E51="","",VLOOKUP(E51,'男子選手'!$B$2:$F$505,5,FALSE))</f>
      </c>
      <c r="M51" s="59">
        <f>IF(E51="","",VLOOKUP(E51,'男子選手'!$B$2:$F$505,4,FALSE))</f>
      </c>
      <c r="N51" s="59" t="str">
        <f t="shared" si="10"/>
        <v>0.0000000</v>
      </c>
      <c r="O51" s="75"/>
    </row>
    <row r="52" spans="1:15" ht="13.5">
      <c r="A52" s="60" t="s">
        <v>741</v>
      </c>
      <c r="B52" s="162"/>
      <c r="C52" s="61" t="s">
        <v>745</v>
      </c>
      <c r="D52" s="62" t="s">
        <v>549</v>
      </c>
      <c r="E52" s="63"/>
      <c r="F52" s="64"/>
      <c r="G52" s="65"/>
      <c r="H52" s="65"/>
      <c r="I52" s="66">
        <f t="shared" si="8"/>
      </c>
      <c r="J52" s="67">
        <f t="shared" si="9"/>
      </c>
      <c r="K52" s="67">
        <f>IF(E52="","",VLOOKUP(E52,'男子選手'!$B$2:$F$505,2,FALSE))</f>
      </c>
      <c r="L52" s="67">
        <f>IF(E52="","",VLOOKUP(E52,'男子選手'!$B$2:$F$505,5,FALSE))</f>
      </c>
      <c r="M52" s="67">
        <f>IF(E52="","",VLOOKUP(E52,'男子選手'!$B$2:$F$505,4,FALSE))</f>
      </c>
      <c r="N52" s="67" t="str">
        <f t="shared" si="10"/>
        <v>0.0000000</v>
      </c>
      <c r="O52" s="74"/>
    </row>
    <row r="53" spans="1:15" ht="13.5">
      <c r="A53" s="69" t="s">
        <v>741</v>
      </c>
      <c r="B53" s="162"/>
      <c r="C53" s="70" t="s">
        <v>745</v>
      </c>
      <c r="D53" s="56" t="s">
        <v>549</v>
      </c>
      <c r="E53" s="71"/>
      <c r="F53" s="57"/>
      <c r="G53" s="72"/>
      <c r="H53" s="72"/>
      <c r="I53" s="58">
        <f t="shared" si="8"/>
      </c>
      <c r="J53" s="59">
        <f t="shared" si="9"/>
      </c>
      <c r="K53" s="59">
        <f>IF(E53="","",VLOOKUP(E53,'男子選手'!$B$2:$F$505,2,FALSE))</f>
      </c>
      <c r="L53" s="59">
        <f>IF(E53="","",VLOOKUP(E53,'男子選手'!$B$2:$F$505,5,FALSE))</f>
      </c>
      <c r="M53" s="59">
        <f>IF(E53="","",VLOOKUP(E53,'男子選手'!$B$2:$F$505,4,FALSE))</f>
      </c>
      <c r="N53" s="59" t="str">
        <f t="shared" si="10"/>
        <v>0.0000000</v>
      </c>
      <c r="O53" s="75"/>
    </row>
    <row r="54" spans="1:15" ht="13.5">
      <c r="A54" s="60" t="s">
        <v>39</v>
      </c>
      <c r="B54" s="162"/>
      <c r="C54" s="61" t="s">
        <v>107</v>
      </c>
      <c r="D54" s="62" t="s">
        <v>549</v>
      </c>
      <c r="E54" s="63"/>
      <c r="F54" s="65"/>
      <c r="G54" s="65"/>
      <c r="H54" s="65"/>
      <c r="I54" s="66">
        <f t="shared" si="8"/>
      </c>
      <c r="J54" s="67">
        <f t="shared" si="9"/>
      </c>
      <c r="K54" s="67">
        <f>IF(E54="","",VLOOKUP(E54,'男子選手'!$B$2:$F$505,2,FALSE))</f>
      </c>
      <c r="L54" s="67">
        <f>IF(E54="","",VLOOKUP(E54,'男子選手'!$B$2:$F$505,5,FALSE))</f>
      </c>
      <c r="M54" s="67">
        <f>IF(E54="","",VLOOKUP(E54,'男子選手'!$B$2:$F$505,4,FALSE))</f>
      </c>
      <c r="N54" s="67" t="str">
        <f t="shared" si="10"/>
        <v>0.0000000</v>
      </c>
      <c r="O54" s="74"/>
    </row>
    <row r="55" spans="1:15" ht="13.5">
      <c r="A55" s="69" t="s">
        <v>40</v>
      </c>
      <c r="B55" s="162"/>
      <c r="C55" s="70" t="s">
        <v>107</v>
      </c>
      <c r="D55" s="56" t="s">
        <v>549</v>
      </c>
      <c r="E55" s="71"/>
      <c r="F55" s="72"/>
      <c r="G55" s="72"/>
      <c r="H55" s="72"/>
      <c r="I55" s="58">
        <f t="shared" si="8"/>
      </c>
      <c r="J55" s="59">
        <f t="shared" si="9"/>
      </c>
      <c r="K55" s="59">
        <f>IF(E55="","",VLOOKUP(E55,'男子選手'!$B$2:$F$505,2,FALSE))</f>
      </c>
      <c r="L55" s="59">
        <f>IF(E55="","",VLOOKUP(E55,'男子選手'!$B$2:$F$505,5,FALSE))</f>
      </c>
      <c r="M55" s="59">
        <f>IF(E55="","",VLOOKUP(E55,'男子選手'!$B$2:$F$505,4,FALSE))</f>
      </c>
      <c r="N55" s="59" t="str">
        <f t="shared" si="10"/>
        <v>0.0000000</v>
      </c>
      <c r="O55" s="75"/>
    </row>
    <row r="56" spans="1:15" ht="13.5">
      <c r="A56" s="60" t="s">
        <v>41</v>
      </c>
      <c r="B56" s="162"/>
      <c r="C56" s="61" t="s">
        <v>109</v>
      </c>
      <c r="D56" s="62" t="s">
        <v>549</v>
      </c>
      <c r="E56" s="63"/>
      <c r="F56" s="65"/>
      <c r="G56" s="65"/>
      <c r="H56" s="65"/>
      <c r="I56" s="66">
        <f t="shared" si="8"/>
      </c>
      <c r="J56" s="67">
        <f t="shared" si="9"/>
      </c>
      <c r="K56" s="67">
        <f>IF(E56="","",VLOOKUP(E56,'男子選手'!$B$2:$F$505,2,FALSE))</f>
      </c>
      <c r="L56" s="67">
        <f>IF(E56="","",VLOOKUP(E56,'男子選手'!$B$2:$F$505,5,FALSE))</f>
      </c>
      <c r="M56" s="67">
        <f>IF(E56="","",VLOOKUP(E56,'男子選手'!$B$2:$F$505,4,FALSE))</f>
      </c>
      <c r="N56" s="67" t="str">
        <f t="shared" si="10"/>
        <v>0.0000000</v>
      </c>
      <c r="O56" s="74"/>
    </row>
    <row r="57" spans="1:15" ht="13.5">
      <c r="A57" s="69" t="s">
        <v>42</v>
      </c>
      <c r="B57" s="162"/>
      <c r="C57" s="70" t="s">
        <v>109</v>
      </c>
      <c r="D57" s="56" t="s">
        <v>549</v>
      </c>
      <c r="E57" s="71"/>
      <c r="F57" s="72"/>
      <c r="G57" s="72"/>
      <c r="H57" s="72"/>
      <c r="I57" s="58">
        <f t="shared" si="8"/>
      </c>
      <c r="J57" s="59">
        <f>IF(E57="","",E57)</f>
      </c>
      <c r="K57" s="59">
        <f>IF(E57="","",VLOOKUP(E57,'男子選手'!$B$2:$F$505,2,FALSE))</f>
      </c>
      <c r="L57" s="59">
        <f>IF(E57="","",VLOOKUP(E57,'男子選手'!$B$2:$F$505,5,FALSE))</f>
      </c>
      <c r="M57" s="59">
        <f>IF(E57="","",VLOOKUP(E57,'男子選手'!$B$2:$F$505,4,FALSE))</f>
      </c>
      <c r="N57" s="59" t="str">
        <f>FIXED((F57*10000+G57*100+H57)/10000000,7)</f>
        <v>0.0000000</v>
      </c>
      <c r="O57" s="75"/>
    </row>
    <row r="58" spans="1:15" ht="13.5">
      <c r="A58" s="60" t="s">
        <v>43</v>
      </c>
      <c r="B58" s="162"/>
      <c r="C58" s="61" t="s">
        <v>111</v>
      </c>
      <c r="D58" s="62" t="s">
        <v>549</v>
      </c>
      <c r="E58" s="63"/>
      <c r="F58" s="65"/>
      <c r="G58" s="65"/>
      <c r="H58" s="65"/>
      <c r="I58" s="66">
        <f t="shared" si="8"/>
      </c>
      <c r="J58" s="67">
        <f>IF(E58="","",E58)</f>
      </c>
      <c r="K58" s="67">
        <f>IF(E58="","",VLOOKUP(E58,'男子選手'!$B$2:$F$505,2,FALSE))</f>
      </c>
      <c r="L58" s="67">
        <f>IF(E58="","",VLOOKUP(E58,'男子選手'!$B$2:$F$505,5,FALSE))</f>
      </c>
      <c r="M58" s="67">
        <f>IF(E58="","",VLOOKUP(E58,'男子選手'!$B$2:$F$505,4,FALSE))</f>
      </c>
      <c r="N58" s="67" t="str">
        <f>FIXED((F58*10000+G58*100+H58)/10000000,7)</f>
        <v>0.0000000</v>
      </c>
      <c r="O58" s="74"/>
    </row>
    <row r="59" spans="1:15" ht="13.5">
      <c r="A59" s="69" t="s">
        <v>44</v>
      </c>
      <c r="B59" s="162"/>
      <c r="C59" s="70" t="s">
        <v>111</v>
      </c>
      <c r="D59" s="56" t="s">
        <v>549</v>
      </c>
      <c r="E59" s="71"/>
      <c r="F59" s="72"/>
      <c r="G59" s="72"/>
      <c r="H59" s="72"/>
      <c r="I59" s="58">
        <f t="shared" si="8"/>
      </c>
      <c r="J59" s="59">
        <f>IF(E59="","",E59)</f>
      </c>
      <c r="K59" s="59">
        <f>IF(E59="","",VLOOKUP(E59,'男子選手'!$B$2:$F$505,2,FALSE))</f>
      </c>
      <c r="L59" s="59">
        <f>IF(E59="","",VLOOKUP(E59,'男子選手'!$B$2:$F$505,5,FALSE))</f>
      </c>
      <c r="M59" s="59">
        <f>IF(E59="","",VLOOKUP(E59,'男子選手'!$B$2:$F$505,4,FALSE))</f>
      </c>
      <c r="N59" s="59" t="str">
        <f>FIXED((F59*10000+G59*100+H59)/10000000,7)</f>
        <v>0.0000000</v>
      </c>
      <c r="O59" s="75"/>
    </row>
    <row r="60" spans="1:15" ht="13.5">
      <c r="A60" s="60" t="s">
        <v>45</v>
      </c>
      <c r="B60" s="162"/>
      <c r="C60" s="61" t="s">
        <v>128</v>
      </c>
      <c r="D60" s="62" t="s">
        <v>559</v>
      </c>
      <c r="E60" s="63"/>
      <c r="F60" s="139"/>
      <c r="G60" s="65"/>
      <c r="H60" s="65"/>
      <c r="I60" s="66">
        <f aca="true" t="shared" si="11" ref="I60:I75">IF(AND(F60="",G60="",H60=""),"",IF(D60="01T",IF(F60="",G60&amp;""""&amp;H60,F60&amp;"'"&amp;G60&amp;""""&amp;H60),IF(D60="02F",G60&amp;"m"&amp;H60,H60&amp;"点")))</f>
      </c>
      <c r="J60" s="67">
        <f>IF(E60="","",E60)</f>
      </c>
      <c r="K60" s="67">
        <f>IF(E60="","",VLOOKUP(E60,'男子選手'!$B$2:$F$505,2,FALSE))</f>
      </c>
      <c r="L60" s="67">
        <f>IF(E60="","",VLOOKUP(E60,'男子選手'!$B$2:$F$505,5,FALSE))</f>
      </c>
      <c r="M60" s="67">
        <f>IF(E60="","",VLOOKUP(E60,'男子選手'!$B$2:$F$505,4,FALSE))</f>
      </c>
      <c r="N60" s="67" t="str">
        <f>FIXED((F60*10000+G60*100+H60)/10000000,7)</f>
        <v>0.0000000</v>
      </c>
      <c r="O60" s="68"/>
    </row>
    <row r="61" spans="1:15" ht="13.5">
      <c r="A61" s="69" t="s">
        <v>46</v>
      </c>
      <c r="B61" s="162"/>
      <c r="C61" s="70" t="s">
        <v>128</v>
      </c>
      <c r="D61" s="56" t="s">
        <v>559</v>
      </c>
      <c r="E61" s="71"/>
      <c r="F61" s="142"/>
      <c r="G61" s="72"/>
      <c r="H61" s="72"/>
      <c r="I61" s="58">
        <f t="shared" si="11"/>
      </c>
      <c r="J61" s="59">
        <f aca="true" t="shared" si="12" ref="J61:J75">IF(E61="","",E61)</f>
      </c>
      <c r="K61" s="59">
        <f>IF(E61="","",VLOOKUP(E61,'男子選手'!$B$2:$F$505,2,FALSE))</f>
      </c>
      <c r="L61" s="59">
        <f>IF(E61="","",VLOOKUP(E61,'男子選手'!$B$2:$F$505,5,FALSE))</f>
      </c>
      <c r="M61" s="59">
        <f>IF(E61="","",VLOOKUP(E61,'男子選手'!$B$2:$F$505,4,FALSE))</f>
      </c>
      <c r="N61" s="59" t="str">
        <f aca="true" t="shared" si="13" ref="N61:N75">FIXED((F61*10000+G61*100+H61)/10000000,7)</f>
        <v>0.0000000</v>
      </c>
      <c r="O61" s="73"/>
    </row>
    <row r="62" spans="1:15" ht="13.5">
      <c r="A62" s="60" t="s">
        <v>47</v>
      </c>
      <c r="B62" s="162"/>
      <c r="C62" s="61" t="s">
        <v>129</v>
      </c>
      <c r="D62" s="62" t="s">
        <v>559</v>
      </c>
      <c r="E62" s="63"/>
      <c r="F62" s="139"/>
      <c r="G62" s="65"/>
      <c r="H62" s="65"/>
      <c r="I62" s="66">
        <f t="shared" si="11"/>
      </c>
      <c r="J62" s="67">
        <f t="shared" si="12"/>
      </c>
      <c r="K62" s="67">
        <f>IF(E62="","",VLOOKUP(E62,'男子選手'!$B$2:$F$505,2,FALSE))</f>
      </c>
      <c r="L62" s="67">
        <f>IF(E62="","",VLOOKUP(E62,'男子選手'!$B$2:$F$505,5,FALSE))</f>
      </c>
      <c r="M62" s="67">
        <f>IF(E62="","",VLOOKUP(E62,'男子選手'!$B$2:$F$505,4,FALSE))</f>
      </c>
      <c r="N62" s="67" t="str">
        <f t="shared" si="13"/>
        <v>0.0000000</v>
      </c>
      <c r="O62" s="68"/>
    </row>
    <row r="63" spans="1:15" ht="13.5">
      <c r="A63" s="69" t="s">
        <v>48</v>
      </c>
      <c r="B63" s="162"/>
      <c r="C63" s="70" t="s">
        <v>129</v>
      </c>
      <c r="D63" s="56" t="s">
        <v>559</v>
      </c>
      <c r="E63" s="71"/>
      <c r="F63" s="142"/>
      <c r="G63" s="72"/>
      <c r="H63" s="72"/>
      <c r="I63" s="58">
        <f t="shared" si="11"/>
      </c>
      <c r="J63" s="59">
        <f t="shared" si="12"/>
      </c>
      <c r="K63" s="59">
        <f>IF(E63="","",VLOOKUP(E63,'男子選手'!$B$2:$F$505,2,FALSE))</f>
      </c>
      <c r="L63" s="59">
        <f>IF(E63="","",VLOOKUP(E63,'男子選手'!$B$2:$F$505,5,FALSE))</f>
      </c>
      <c r="M63" s="59">
        <f>IF(E63="","",VLOOKUP(E63,'男子選手'!$B$2:$F$505,4,FALSE))</f>
      </c>
      <c r="N63" s="59" t="str">
        <f t="shared" si="13"/>
        <v>0.0000000</v>
      </c>
      <c r="O63" s="73"/>
    </row>
    <row r="64" spans="1:15" ht="13.5">
      <c r="A64" s="60" t="s">
        <v>49</v>
      </c>
      <c r="B64" s="162"/>
      <c r="C64" s="61" t="s">
        <v>130</v>
      </c>
      <c r="D64" s="62" t="s">
        <v>559</v>
      </c>
      <c r="E64" s="63"/>
      <c r="F64" s="139"/>
      <c r="G64" s="65"/>
      <c r="H64" s="65"/>
      <c r="I64" s="66">
        <f t="shared" si="11"/>
      </c>
      <c r="J64" s="67">
        <f t="shared" si="12"/>
      </c>
      <c r="K64" s="67">
        <f>IF(E64="","",VLOOKUP(E64,'男子選手'!$B$2:$F$505,2,FALSE))</f>
      </c>
      <c r="L64" s="67">
        <f>IF(E64="","",VLOOKUP(E64,'男子選手'!$B$2:$F$505,5,FALSE))</f>
      </c>
      <c r="M64" s="67">
        <f>IF(E64="","",VLOOKUP(E64,'男子選手'!$B$2:$F$505,4,FALSE))</f>
      </c>
      <c r="N64" s="67" t="str">
        <f t="shared" si="13"/>
        <v>0.0000000</v>
      </c>
      <c r="O64" s="74"/>
    </row>
    <row r="65" spans="1:15" ht="13.5">
      <c r="A65" s="69" t="s">
        <v>49</v>
      </c>
      <c r="B65" s="162"/>
      <c r="C65" s="70" t="s">
        <v>130</v>
      </c>
      <c r="D65" s="56" t="s">
        <v>559</v>
      </c>
      <c r="E65" s="71"/>
      <c r="F65" s="142"/>
      <c r="G65" s="72"/>
      <c r="H65" s="72"/>
      <c r="I65" s="58">
        <f t="shared" si="11"/>
      </c>
      <c r="J65" s="59">
        <f t="shared" si="12"/>
      </c>
      <c r="K65" s="59">
        <f>IF(E65="","",VLOOKUP(E65,'男子選手'!$B$2:$F$505,2,FALSE))</f>
      </c>
      <c r="L65" s="59">
        <f>IF(E65="","",VLOOKUP(E65,'男子選手'!$B$2:$F$505,5,FALSE))</f>
      </c>
      <c r="M65" s="59">
        <f>IF(E65="","",VLOOKUP(E65,'男子選手'!$B$2:$F$505,4,FALSE))</f>
      </c>
      <c r="N65" s="59" t="str">
        <f t="shared" si="13"/>
        <v>0.0000000</v>
      </c>
      <c r="O65" s="75"/>
    </row>
    <row r="66" spans="1:15" ht="13.5">
      <c r="A66" s="60" t="s">
        <v>50</v>
      </c>
      <c r="B66" s="162"/>
      <c r="C66" s="61" t="s">
        <v>131</v>
      </c>
      <c r="D66" s="62" t="s">
        <v>559</v>
      </c>
      <c r="E66" s="63"/>
      <c r="F66" s="139"/>
      <c r="G66" s="65"/>
      <c r="H66" s="65"/>
      <c r="I66" s="66">
        <f t="shared" si="11"/>
      </c>
      <c r="J66" s="67">
        <f t="shared" si="12"/>
      </c>
      <c r="K66" s="67">
        <f>IF(E66="","",VLOOKUP(E66,'男子選手'!$B$2:$F$505,2,FALSE))</f>
      </c>
      <c r="L66" s="67">
        <f>IF(E66="","",VLOOKUP(E66,'男子選手'!$B$2:$F$505,5,FALSE))</f>
      </c>
      <c r="M66" s="67">
        <f>IF(E66="","",VLOOKUP(E66,'男子選手'!$B$2:$F$505,4,FALSE))</f>
      </c>
      <c r="N66" s="67" t="str">
        <f t="shared" si="13"/>
        <v>0.0000000</v>
      </c>
      <c r="O66" s="74"/>
    </row>
    <row r="67" spans="1:15" ht="13.5">
      <c r="A67" s="69" t="s">
        <v>50</v>
      </c>
      <c r="B67" s="162"/>
      <c r="C67" s="70" t="s">
        <v>131</v>
      </c>
      <c r="D67" s="56" t="s">
        <v>559</v>
      </c>
      <c r="E67" s="71"/>
      <c r="F67" s="142"/>
      <c r="G67" s="72"/>
      <c r="H67" s="72"/>
      <c r="I67" s="58">
        <f t="shared" si="11"/>
      </c>
      <c r="J67" s="59">
        <f t="shared" si="12"/>
      </c>
      <c r="K67" s="59">
        <f>IF(E67="","",VLOOKUP(E67,'男子選手'!$B$2:$F$505,2,FALSE))</f>
      </c>
      <c r="L67" s="59">
        <f>IF(E67="","",VLOOKUP(E67,'男子選手'!$B$2:$F$505,5,FALSE))</f>
      </c>
      <c r="M67" s="59">
        <f>IF(E67="","",VLOOKUP(E67,'男子選手'!$B$2:$F$505,4,FALSE))</f>
      </c>
      <c r="N67" s="59" t="str">
        <f t="shared" si="13"/>
        <v>0.0000000</v>
      </c>
      <c r="O67" s="75"/>
    </row>
    <row r="68" spans="1:15" ht="13.5">
      <c r="A68" s="60" t="s">
        <v>51</v>
      </c>
      <c r="B68" s="162"/>
      <c r="C68" s="61" t="s">
        <v>132</v>
      </c>
      <c r="D68" s="62" t="s">
        <v>559</v>
      </c>
      <c r="E68" s="63"/>
      <c r="F68" s="139"/>
      <c r="G68" s="65"/>
      <c r="H68" s="65"/>
      <c r="I68" s="66">
        <f t="shared" si="11"/>
      </c>
      <c r="J68" s="67">
        <f t="shared" si="12"/>
      </c>
      <c r="K68" s="67">
        <f>IF(E68="","",VLOOKUP(E68,'男子選手'!$B$2:$F$505,2,FALSE))</f>
      </c>
      <c r="L68" s="67">
        <f>IF(E68="","",VLOOKUP(E68,'男子選手'!$B$2:$F$505,5,FALSE))</f>
      </c>
      <c r="M68" s="67">
        <f>IF(E68="","",VLOOKUP(E68,'男子選手'!$B$2:$F$505,4,FALSE))</f>
      </c>
      <c r="N68" s="67" t="str">
        <f t="shared" si="13"/>
        <v>0.0000000</v>
      </c>
      <c r="O68" s="74"/>
    </row>
    <row r="69" spans="1:15" ht="13.5">
      <c r="A69" s="69" t="s">
        <v>51</v>
      </c>
      <c r="B69" s="162"/>
      <c r="C69" s="70" t="s">
        <v>132</v>
      </c>
      <c r="D69" s="56" t="s">
        <v>559</v>
      </c>
      <c r="E69" s="71"/>
      <c r="F69" s="142"/>
      <c r="G69" s="72"/>
      <c r="H69" s="72"/>
      <c r="I69" s="58">
        <f t="shared" si="11"/>
      </c>
      <c r="J69" s="59">
        <f t="shared" si="12"/>
      </c>
      <c r="K69" s="59">
        <f>IF(E69="","",VLOOKUP(E69,'男子選手'!$B$2:$F$505,2,FALSE))</f>
      </c>
      <c r="L69" s="59">
        <f>IF(E69="","",VLOOKUP(E69,'男子選手'!$B$2:$F$505,5,FALSE))</f>
      </c>
      <c r="M69" s="59">
        <f>IF(E69="","",VLOOKUP(E69,'男子選手'!$B$2:$F$505,4,FALSE))</f>
      </c>
      <c r="N69" s="59" t="str">
        <f t="shared" si="13"/>
        <v>0.0000000</v>
      </c>
      <c r="O69" s="75"/>
    </row>
    <row r="70" spans="1:15" ht="13.5">
      <c r="A70" s="60" t="s">
        <v>52</v>
      </c>
      <c r="B70" s="162"/>
      <c r="C70" s="61" t="s">
        <v>133</v>
      </c>
      <c r="D70" s="62" t="s">
        <v>559</v>
      </c>
      <c r="E70" s="63"/>
      <c r="F70" s="139"/>
      <c r="G70" s="65"/>
      <c r="H70" s="65"/>
      <c r="I70" s="66">
        <f t="shared" si="11"/>
      </c>
      <c r="J70" s="67">
        <f t="shared" si="12"/>
      </c>
      <c r="K70" s="67">
        <f>IF(E70="","",VLOOKUP(E70,'男子選手'!$B$2:$F$505,2,FALSE))</f>
      </c>
      <c r="L70" s="67">
        <f>IF(E70="","",VLOOKUP(E70,'男子選手'!$B$2:$F$505,5,FALSE))</f>
      </c>
      <c r="M70" s="67">
        <f>IF(E70="","",VLOOKUP(E70,'男子選手'!$B$2:$F$505,4,FALSE))</f>
      </c>
      <c r="N70" s="67" t="str">
        <f t="shared" si="13"/>
        <v>0.0000000</v>
      </c>
      <c r="O70" s="74"/>
    </row>
    <row r="71" spans="1:15" ht="13.5">
      <c r="A71" s="69" t="s">
        <v>53</v>
      </c>
      <c r="B71" s="162"/>
      <c r="C71" s="70" t="s">
        <v>133</v>
      </c>
      <c r="D71" s="56" t="s">
        <v>559</v>
      </c>
      <c r="E71" s="71"/>
      <c r="F71" s="142"/>
      <c r="G71" s="72"/>
      <c r="H71" s="72"/>
      <c r="I71" s="58">
        <f t="shared" si="11"/>
      </c>
      <c r="J71" s="59">
        <f t="shared" si="12"/>
      </c>
      <c r="K71" s="59">
        <f>IF(E71="","",VLOOKUP(E71,'男子選手'!$B$2:$F$505,2,FALSE))</f>
      </c>
      <c r="L71" s="59">
        <f>IF(E71="","",VLOOKUP(E71,'男子選手'!$B$2:$F$505,5,FALSE))</f>
      </c>
      <c r="M71" s="59">
        <f>IF(E71="","",VLOOKUP(E71,'男子選手'!$B$2:$F$505,4,FALSE))</f>
      </c>
      <c r="N71" s="59" t="str">
        <f t="shared" si="13"/>
        <v>0.0000000</v>
      </c>
      <c r="O71" s="75"/>
    </row>
    <row r="72" spans="1:15" ht="13.5">
      <c r="A72" s="60" t="s">
        <v>582</v>
      </c>
      <c r="B72" s="162"/>
      <c r="C72" s="61" t="s">
        <v>134</v>
      </c>
      <c r="D72" s="62" t="s">
        <v>559</v>
      </c>
      <c r="E72" s="63"/>
      <c r="F72" s="139"/>
      <c r="G72" s="65"/>
      <c r="H72" s="65"/>
      <c r="I72" s="66">
        <f t="shared" si="11"/>
      </c>
      <c r="J72" s="67">
        <f t="shared" si="12"/>
      </c>
      <c r="K72" s="67">
        <f>IF(E72="","",VLOOKUP(E72,'男子選手'!$B$2:$F$505,2,FALSE))</f>
      </c>
      <c r="L72" s="67">
        <f>IF(E72="","",VLOOKUP(E72,'男子選手'!$B$2:$F$505,5,FALSE))</f>
      </c>
      <c r="M72" s="67">
        <f>IF(E72="","",VLOOKUP(E72,'男子選手'!$B$2:$F$505,4,FALSE))</f>
      </c>
      <c r="N72" s="67" t="str">
        <f t="shared" si="13"/>
        <v>0.0000000</v>
      </c>
      <c r="O72" s="74"/>
    </row>
    <row r="73" spans="1:15" ht="13.5">
      <c r="A73" s="69" t="s">
        <v>585</v>
      </c>
      <c r="B73" s="162"/>
      <c r="C73" s="70" t="s">
        <v>134</v>
      </c>
      <c r="D73" s="56" t="s">
        <v>559</v>
      </c>
      <c r="E73" s="71"/>
      <c r="F73" s="142"/>
      <c r="G73" s="72"/>
      <c r="H73" s="72"/>
      <c r="I73" s="58">
        <f t="shared" si="11"/>
      </c>
      <c r="J73" s="59">
        <f t="shared" si="12"/>
      </c>
      <c r="K73" s="59">
        <f>IF(E73="","",VLOOKUP(E73,'男子選手'!$B$2:$F$505,2,FALSE))</f>
      </c>
      <c r="L73" s="59">
        <f>IF(E73="","",VLOOKUP(E73,'男子選手'!$B$2:$F$505,5,FALSE))</f>
      </c>
      <c r="M73" s="59">
        <f>IF(E73="","",VLOOKUP(E73,'男子選手'!$B$2:$F$505,4,FALSE))</f>
      </c>
      <c r="N73" s="59" t="str">
        <f t="shared" si="13"/>
        <v>0.0000000</v>
      </c>
      <c r="O73" s="75"/>
    </row>
    <row r="74" spans="1:15" ht="13.5">
      <c r="A74" s="60" t="s">
        <v>54</v>
      </c>
      <c r="B74" s="162"/>
      <c r="C74" s="61" t="s">
        <v>135</v>
      </c>
      <c r="D74" s="62" t="s">
        <v>559</v>
      </c>
      <c r="E74" s="63"/>
      <c r="F74" s="139"/>
      <c r="G74" s="65"/>
      <c r="H74" s="65"/>
      <c r="I74" s="66">
        <f t="shared" si="11"/>
      </c>
      <c r="J74" s="67">
        <f t="shared" si="12"/>
      </c>
      <c r="K74" s="67">
        <f>IF(E74="","",VLOOKUP(E74,'男子選手'!$B$2:$F$505,2,FALSE))</f>
      </c>
      <c r="L74" s="67">
        <f>IF(E74="","",VLOOKUP(E74,'男子選手'!$B$2:$F$505,5,FALSE))</f>
      </c>
      <c r="M74" s="67">
        <f>IF(E74="","",VLOOKUP(E74,'男子選手'!$B$2:$F$505,4,FALSE))</f>
      </c>
      <c r="N74" s="67" t="str">
        <f t="shared" si="13"/>
        <v>0.0000000</v>
      </c>
      <c r="O74" s="74"/>
    </row>
    <row r="75" spans="1:15" ht="13.5">
      <c r="A75" s="69" t="s">
        <v>55</v>
      </c>
      <c r="B75" s="165"/>
      <c r="C75" s="70" t="s">
        <v>135</v>
      </c>
      <c r="D75" s="56" t="s">
        <v>559</v>
      </c>
      <c r="E75" s="71"/>
      <c r="F75" s="142"/>
      <c r="G75" s="72"/>
      <c r="H75" s="72"/>
      <c r="I75" s="58">
        <f t="shared" si="11"/>
      </c>
      <c r="J75" s="59">
        <f t="shared" si="12"/>
      </c>
      <c r="K75" s="59">
        <f>IF(E75="","",VLOOKUP(E75,'男子選手'!$B$2:$F$505,2,FALSE))</f>
      </c>
      <c r="L75" s="59">
        <f>IF(E75="","",VLOOKUP(E75,'男子選手'!$B$2:$F$505,5,FALSE))</f>
      </c>
      <c r="M75" s="59">
        <f>IF(E75="","",VLOOKUP(E75,'男子選手'!$B$2:$F$505,4,FALSE))</f>
      </c>
      <c r="N75" s="59" t="str">
        <f t="shared" si="13"/>
        <v>0.0000000</v>
      </c>
      <c r="O75" s="75"/>
    </row>
    <row r="76" spans="1:16" ht="13.5">
      <c r="A76" s="60" t="s">
        <v>588</v>
      </c>
      <c r="B76" s="162"/>
      <c r="C76" s="61" t="s">
        <v>591</v>
      </c>
      <c r="D76" s="62" t="s">
        <v>549</v>
      </c>
      <c r="E76" s="63"/>
      <c r="F76" s="139"/>
      <c r="G76" s="65"/>
      <c r="H76" s="65"/>
      <c r="I76" s="66">
        <f>IF(AND(F76="",G76="",H76=""),"",IF(D76="01T",IF(F76="",G76&amp;""""&amp;H76,F76&amp;"'"&amp;G76&amp;""""&amp;H76),IF(D76="02F",G76&amp;"m"&amp;H76,H76&amp;"点")))</f>
      </c>
      <c r="J76" s="67">
        <f aca="true" t="shared" si="14" ref="J76:J87">IF(E76="","",E76)</f>
      </c>
      <c r="K76" s="67">
        <f>IF(E76="","",VLOOKUP(E76,'男子選手'!$B$2:$F$505,2,FALSE))</f>
      </c>
      <c r="L76" s="67">
        <f>IF(E76="","",VLOOKUP(E76,'男子選手'!$B$2:$F$505,5,FALSE))</f>
      </c>
      <c r="M76" s="67">
        <f>IF(E76="","",VLOOKUP(E76,'男子選手'!$B$2:$F$505,4,FALSE))</f>
      </c>
      <c r="N76" s="67" t="str">
        <f aca="true" t="shared" si="15" ref="N76:N87">FIXED((F76*10000+G76*100+H76)/10000000,7)</f>
        <v>0.0000000</v>
      </c>
      <c r="O76" s="74"/>
      <c r="P76" s="2" t="s">
        <v>739</v>
      </c>
    </row>
    <row r="77" spans="1:16" ht="13.5">
      <c r="A77" s="53" t="s">
        <v>588</v>
      </c>
      <c r="B77" s="162"/>
      <c r="C77" s="46" t="s">
        <v>591</v>
      </c>
      <c r="D77" s="47" t="s">
        <v>549</v>
      </c>
      <c r="E77" s="48"/>
      <c r="F77" s="49"/>
      <c r="G77" s="49"/>
      <c r="H77" s="52"/>
      <c r="I77" s="51"/>
      <c r="J77" s="42">
        <f t="shared" si="14"/>
      </c>
      <c r="K77" s="42">
        <f>IF(E77="","",VLOOKUP(E77,'男子選手'!$B$2:$F$505,2,FALSE))</f>
      </c>
      <c r="L77" s="42">
        <f>IF(E77="","",VLOOKUP(E77,'男子選手'!$B$2:$F$505,5,FALSE))</f>
      </c>
      <c r="M77" s="42">
        <f>IF(E77="","",VLOOKUP(E77,'男子選手'!$B$2:$F$505,4,FALSE))</f>
      </c>
      <c r="N77" s="42" t="str">
        <f t="shared" si="15"/>
        <v>0.0000000</v>
      </c>
      <c r="O77" s="55"/>
      <c r="P77" s="2" t="s">
        <v>739</v>
      </c>
    </row>
    <row r="78" spans="1:16" ht="13.5">
      <c r="A78" s="53" t="s">
        <v>588</v>
      </c>
      <c r="B78" s="162"/>
      <c r="C78" s="46" t="s">
        <v>591</v>
      </c>
      <c r="D78" s="47" t="s">
        <v>549</v>
      </c>
      <c r="E78" s="48"/>
      <c r="F78" s="49"/>
      <c r="G78" s="49"/>
      <c r="H78" s="52"/>
      <c r="I78" s="51"/>
      <c r="J78" s="42">
        <f t="shared" si="14"/>
      </c>
      <c r="K78" s="42">
        <f>IF(E78="","",VLOOKUP(E78,'男子選手'!$B$2:$F$505,2,FALSE))</f>
      </c>
      <c r="L78" s="42">
        <f>IF(E78="","",VLOOKUP(E78,'男子選手'!$B$2:$F$505,5,FALSE))</f>
      </c>
      <c r="M78" s="42">
        <f>IF(E78="","",VLOOKUP(E78,'男子選手'!$B$2:$F$505,4,FALSE))</f>
      </c>
      <c r="N78" s="42" t="str">
        <f t="shared" si="15"/>
        <v>0.0000000</v>
      </c>
      <c r="O78" s="55"/>
      <c r="P78" s="2" t="s">
        <v>739</v>
      </c>
    </row>
    <row r="79" spans="1:16" ht="13.5">
      <c r="A79" s="53" t="s">
        <v>588</v>
      </c>
      <c r="B79" s="162"/>
      <c r="C79" s="46" t="s">
        <v>591</v>
      </c>
      <c r="D79" s="47" t="s">
        <v>549</v>
      </c>
      <c r="E79" s="48"/>
      <c r="F79" s="140"/>
      <c r="G79" s="140"/>
      <c r="H79" s="141"/>
      <c r="I79" s="51"/>
      <c r="J79" s="42">
        <f t="shared" si="14"/>
      </c>
      <c r="K79" s="42">
        <f>IF(E79="","",VLOOKUP(E79,'男子選手'!$B$2:$F$505,2,FALSE))</f>
      </c>
      <c r="L79" s="42">
        <f>IF(E79="","",VLOOKUP(E79,'男子選手'!$B$2:$F$505,5,FALSE))</f>
      </c>
      <c r="M79" s="42">
        <f>IF(E79="","",VLOOKUP(E79,'男子選手'!$B$2:$F$505,4,FALSE))</f>
      </c>
      <c r="N79" s="42" t="str">
        <f t="shared" si="15"/>
        <v>0.0000000</v>
      </c>
      <c r="O79" s="55"/>
      <c r="P79" s="2" t="s">
        <v>739</v>
      </c>
    </row>
    <row r="80" spans="1:16" ht="13.5">
      <c r="A80" s="53" t="s">
        <v>588</v>
      </c>
      <c r="B80" s="162"/>
      <c r="C80" s="46" t="s">
        <v>591</v>
      </c>
      <c r="D80" s="47" t="s">
        <v>549</v>
      </c>
      <c r="E80" s="48"/>
      <c r="F80" s="140"/>
      <c r="G80" s="140"/>
      <c r="H80" s="140"/>
      <c r="I80" s="51"/>
      <c r="J80" s="42">
        <f t="shared" si="14"/>
      </c>
      <c r="K80" s="42">
        <f>IF(E80="","",VLOOKUP(E80,'男子選手'!$B$2:$F$505,2,FALSE))</f>
      </c>
      <c r="L80" s="42">
        <f>IF(E80="","",VLOOKUP(E80,'男子選手'!$B$2:$F$505,5,FALSE))</f>
      </c>
      <c r="M80" s="42">
        <f>IF(E80="","",VLOOKUP(E80,'男子選手'!$B$2:$F$505,4,FALSE))</f>
      </c>
      <c r="N80" s="42" t="str">
        <f t="shared" si="15"/>
        <v>0.0000000</v>
      </c>
      <c r="O80" s="55"/>
      <c r="P80" s="2" t="s">
        <v>739</v>
      </c>
    </row>
    <row r="81" spans="1:16" ht="13.5">
      <c r="A81" s="69" t="s">
        <v>588</v>
      </c>
      <c r="B81" s="162"/>
      <c r="C81" s="70" t="s">
        <v>591</v>
      </c>
      <c r="D81" s="56" t="s">
        <v>549</v>
      </c>
      <c r="E81" s="71"/>
      <c r="F81" s="142"/>
      <c r="G81" s="142"/>
      <c r="H81" s="143"/>
      <c r="I81" s="58"/>
      <c r="J81" s="59">
        <f t="shared" si="14"/>
      </c>
      <c r="K81" s="59">
        <f>IF(E81="","",VLOOKUP(E81,'男子選手'!$B$2:$F$505,2,FALSE))</f>
      </c>
      <c r="L81" s="59">
        <f>IF(E81="","",VLOOKUP(E81,'男子選手'!$B$2:$F$505,5,FALSE))</f>
      </c>
      <c r="M81" s="59">
        <f>IF(E81="","",VLOOKUP(E81,'男子選手'!$B$2:$F$505,4,FALSE))</f>
      </c>
      <c r="N81" s="59" t="str">
        <f t="shared" si="15"/>
        <v>0.0000000</v>
      </c>
      <c r="O81" s="75"/>
      <c r="P81" s="2" t="s">
        <v>739</v>
      </c>
    </row>
    <row r="82" spans="1:16" ht="13.5">
      <c r="A82" s="60" t="s">
        <v>589</v>
      </c>
      <c r="B82" s="162"/>
      <c r="C82" s="61" t="s">
        <v>593</v>
      </c>
      <c r="D82" s="62" t="s">
        <v>549</v>
      </c>
      <c r="E82" s="63"/>
      <c r="F82" s="65"/>
      <c r="G82" s="65"/>
      <c r="H82" s="65"/>
      <c r="I82" s="66">
        <f>IF(AND(F82="",G82="",H82=""),"",IF(D82="01T",IF(F82="",G82&amp;""""&amp;H82,F82&amp;"'"&amp;G82&amp;""""&amp;H82),IF(D82="02F",G82&amp;"m"&amp;H82,H82&amp;"点")))</f>
      </c>
      <c r="J82" s="67">
        <f t="shared" si="14"/>
      </c>
      <c r="K82" s="67">
        <f>IF(E82="","",VLOOKUP(E82,'男子選手'!$B$2:$F$505,2,FALSE))</f>
      </c>
      <c r="L82" s="67">
        <f>IF(E82="","",VLOOKUP(E82,'男子選手'!$B$2:$F$505,5,FALSE))</f>
      </c>
      <c r="M82" s="67">
        <f>IF(E82="","",VLOOKUP(E82,'男子選手'!$B$2:$F$505,4,FALSE))</f>
      </c>
      <c r="N82" s="67" t="str">
        <f t="shared" si="15"/>
        <v>0.0000000</v>
      </c>
      <c r="O82" s="74"/>
      <c r="P82" s="2" t="s">
        <v>739</v>
      </c>
    </row>
    <row r="83" spans="1:16" ht="13.5">
      <c r="A83" s="53" t="s">
        <v>589</v>
      </c>
      <c r="B83" s="162"/>
      <c r="C83" s="46" t="s">
        <v>593</v>
      </c>
      <c r="D83" s="47" t="s">
        <v>549</v>
      </c>
      <c r="E83" s="48"/>
      <c r="F83" s="49"/>
      <c r="G83" s="49"/>
      <c r="H83" s="49"/>
      <c r="I83" s="51"/>
      <c r="J83" s="42">
        <f t="shared" si="14"/>
      </c>
      <c r="K83" s="42">
        <f>IF(E83="","",VLOOKUP(E83,'男子選手'!$B$2:$F$505,2,FALSE))</f>
      </c>
      <c r="L83" s="42">
        <f>IF(E83="","",VLOOKUP(E83,'男子選手'!$B$2:$F$505,5,FALSE))</f>
      </c>
      <c r="M83" s="42">
        <f>IF(E83="","",VLOOKUP(E83,'男子選手'!$B$2:$F$505,4,FALSE))</f>
      </c>
      <c r="N83" s="42" t="str">
        <f t="shared" si="15"/>
        <v>0.0000000</v>
      </c>
      <c r="O83" s="55"/>
      <c r="P83" s="2" t="s">
        <v>739</v>
      </c>
    </row>
    <row r="84" spans="1:16" ht="13.5">
      <c r="A84" s="53" t="s">
        <v>589</v>
      </c>
      <c r="B84" s="162"/>
      <c r="C84" s="46" t="s">
        <v>593</v>
      </c>
      <c r="D84" s="47" t="s">
        <v>549</v>
      </c>
      <c r="E84" s="48"/>
      <c r="F84" s="49"/>
      <c r="G84" s="49"/>
      <c r="H84" s="52"/>
      <c r="I84" s="51"/>
      <c r="J84" s="42">
        <f t="shared" si="14"/>
      </c>
      <c r="K84" s="42">
        <f>IF(E84="","",VLOOKUP(E84,'男子選手'!$B$2:$F$505,2,FALSE))</f>
      </c>
      <c r="L84" s="42">
        <f>IF(E84="","",VLOOKUP(E84,'男子選手'!$B$2:$F$505,5,FALSE))</f>
      </c>
      <c r="M84" s="42">
        <f>IF(E84="","",VLOOKUP(E84,'男子選手'!$B$2:$F$505,4,FALSE))</f>
      </c>
      <c r="N84" s="42" t="str">
        <f t="shared" si="15"/>
        <v>0.0000000</v>
      </c>
      <c r="O84" s="55"/>
      <c r="P84" s="2" t="s">
        <v>739</v>
      </c>
    </row>
    <row r="85" spans="1:16" ht="13.5">
      <c r="A85" s="53" t="s">
        <v>589</v>
      </c>
      <c r="B85" s="162"/>
      <c r="C85" s="46" t="s">
        <v>593</v>
      </c>
      <c r="D85" s="47" t="s">
        <v>549</v>
      </c>
      <c r="E85" s="48"/>
      <c r="F85" s="140"/>
      <c r="G85" s="140"/>
      <c r="H85" s="141"/>
      <c r="I85" s="51"/>
      <c r="J85" s="42">
        <f t="shared" si="14"/>
      </c>
      <c r="K85" s="42">
        <f>IF(E85="","",VLOOKUP(E85,'男子選手'!$B$2:$F$505,2,FALSE))</f>
      </c>
      <c r="L85" s="42">
        <f>IF(E85="","",VLOOKUP(E85,'男子選手'!$B$2:$F$505,5,FALSE))</f>
      </c>
      <c r="M85" s="42">
        <f>IF(E85="","",VLOOKUP(E85,'男子選手'!$B$2:$F$505,4,FALSE))</f>
      </c>
      <c r="N85" s="42" t="str">
        <f t="shared" si="15"/>
        <v>0.0000000</v>
      </c>
      <c r="O85" s="55"/>
      <c r="P85" s="2" t="s">
        <v>739</v>
      </c>
    </row>
    <row r="86" spans="1:16" ht="13.5">
      <c r="A86" s="53" t="s">
        <v>589</v>
      </c>
      <c r="B86" s="162"/>
      <c r="C86" s="46" t="s">
        <v>593</v>
      </c>
      <c r="D86" s="47" t="s">
        <v>549</v>
      </c>
      <c r="E86" s="48"/>
      <c r="F86" s="140"/>
      <c r="G86" s="140"/>
      <c r="H86" s="140"/>
      <c r="I86" s="51"/>
      <c r="J86" s="42">
        <f t="shared" si="14"/>
      </c>
      <c r="K86" s="42">
        <f>IF(E86="","",VLOOKUP(E86,'男子選手'!$B$2:$F$505,2,FALSE))</f>
      </c>
      <c r="L86" s="42">
        <f>IF(E86="","",VLOOKUP(E86,'男子選手'!$B$2:$F$505,5,FALSE))</f>
      </c>
      <c r="M86" s="42">
        <f>IF(E86="","",VLOOKUP(E86,'男子選手'!$B$2:$F$505,4,FALSE))</f>
      </c>
      <c r="N86" s="42" t="str">
        <f t="shared" si="15"/>
        <v>0.0000000</v>
      </c>
      <c r="O86" s="55"/>
      <c r="P86" s="2" t="s">
        <v>739</v>
      </c>
    </row>
    <row r="87" spans="1:16" ht="13.5">
      <c r="A87" s="69" t="s">
        <v>589</v>
      </c>
      <c r="B87" s="162"/>
      <c r="C87" s="70" t="s">
        <v>593</v>
      </c>
      <c r="D87" s="56" t="s">
        <v>549</v>
      </c>
      <c r="E87" s="71"/>
      <c r="F87" s="142"/>
      <c r="G87" s="142"/>
      <c r="H87" s="143"/>
      <c r="I87" s="58"/>
      <c r="J87" s="59">
        <f t="shared" si="14"/>
      </c>
      <c r="K87" s="59">
        <f>IF(E87="","",VLOOKUP(E87,'男子選手'!$B$2:$F$505,2,FALSE))</f>
      </c>
      <c r="L87" s="59">
        <f>IF(E87="","",VLOOKUP(E87,'男子選手'!$B$2:$F$505,5,FALSE))</f>
      </c>
      <c r="M87" s="59">
        <f>IF(E87="","",VLOOKUP(E87,'男子選手'!$B$2:$F$505,4,FALSE))</f>
      </c>
      <c r="N87" s="59" t="str">
        <f t="shared" si="15"/>
        <v>0.0000000</v>
      </c>
      <c r="O87" s="75"/>
      <c r="P87" s="2" t="s">
        <v>739</v>
      </c>
    </row>
  </sheetData>
  <sheetProtection/>
  <mergeCells count="12">
    <mergeCell ref="A2:A3"/>
    <mergeCell ref="C2:C3"/>
    <mergeCell ref="E2:E3"/>
    <mergeCell ref="D2:D3"/>
    <mergeCell ref="B2:B3"/>
    <mergeCell ref="O2:O3"/>
    <mergeCell ref="I2:I3"/>
    <mergeCell ref="J2:J3"/>
    <mergeCell ref="K2:K3"/>
    <mergeCell ref="L2:L3"/>
    <mergeCell ref="N2:N3"/>
    <mergeCell ref="M2:M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U55"/>
  <sheetViews>
    <sheetView view="pageBreakPreview" zoomScaleSheetLayoutView="100" zoomScalePageLayoutView="0" workbookViewId="0" topLeftCell="B1">
      <selection activeCell="O21" sqref="O21"/>
    </sheetView>
  </sheetViews>
  <sheetFormatPr defaultColWidth="9.00390625" defaultRowHeight="13.5"/>
  <cols>
    <col min="1" max="1" width="4.625" style="0" hidden="1" customWidth="1"/>
    <col min="2" max="2" width="4.625" style="25" customWidth="1"/>
    <col min="3" max="3" width="9.625" style="25" customWidth="1"/>
    <col min="4" max="4" width="5.625" style="25" customWidth="1"/>
    <col min="5" max="5" width="13.625" style="25" customWidth="1"/>
    <col min="6" max="6" width="8.625" style="25" customWidth="1"/>
    <col min="7" max="7" width="5.625" style="25" customWidth="1"/>
    <col min="8" max="8" width="13.625" style="25" customWidth="1"/>
    <col min="9" max="9" width="8.625" style="25" customWidth="1"/>
    <col min="10" max="10" width="2.375" style="25" bestFit="1" customWidth="1"/>
    <col min="11" max="11" width="1.25" style="0" customWidth="1"/>
    <col min="12" max="12" width="3.125" style="26" customWidth="1"/>
    <col min="13" max="13" width="3.625" style="26" customWidth="1"/>
    <col min="14" max="14" width="5.625" style="26" customWidth="1"/>
    <col min="15" max="15" width="13.625" style="26" customWidth="1"/>
    <col min="16" max="17" width="10.625" style="26" customWidth="1"/>
    <col min="18" max="19" width="4.625" style="0" customWidth="1"/>
  </cols>
  <sheetData>
    <row r="1" spans="2:19" s="118" customFormat="1" ht="19.5" customHeight="1" thickBot="1">
      <c r="B1" s="317" t="s">
        <v>574</v>
      </c>
      <c r="C1" s="318"/>
      <c r="D1" s="117"/>
      <c r="E1" s="240" t="s">
        <v>753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ht="1.5" customHeight="1"/>
    <row r="3" spans="2:19" ht="21.75" customHeight="1">
      <c r="B3" s="97" t="s">
        <v>526</v>
      </c>
      <c r="C3" s="319">
        <f>'初期設定'!$C$3</f>
        <v>0</v>
      </c>
      <c r="D3" s="320"/>
      <c r="E3" s="80" t="s">
        <v>527</v>
      </c>
      <c r="F3" s="321">
        <f>'初期設定'!$C$2</f>
      </c>
      <c r="G3" s="321"/>
      <c r="H3" s="321"/>
      <c r="I3" s="322"/>
      <c r="J3" s="178"/>
      <c r="L3" s="280" t="s">
        <v>534</v>
      </c>
      <c r="M3" s="281"/>
      <c r="N3" s="282"/>
      <c r="O3" s="278">
        <f>'初期設定'!C7</f>
        <v>0</v>
      </c>
      <c r="P3" s="279"/>
      <c r="Q3" s="279"/>
      <c r="R3" s="279"/>
      <c r="S3" s="86" t="s">
        <v>529</v>
      </c>
    </row>
    <row r="4" spans="2:19" ht="1.5" customHeight="1">
      <c r="B4" s="81"/>
      <c r="C4" s="81"/>
      <c r="D4" s="82"/>
      <c r="E4" s="82"/>
      <c r="F4" s="82"/>
      <c r="G4" s="82"/>
      <c r="H4" s="82"/>
      <c r="I4" s="83"/>
      <c r="J4" s="83"/>
      <c r="L4" s="76"/>
      <c r="M4" s="77"/>
      <c r="N4" s="78"/>
      <c r="O4" s="32"/>
      <c r="P4" s="32"/>
      <c r="Q4" s="32"/>
      <c r="R4" s="32"/>
      <c r="S4" s="79"/>
    </row>
    <row r="5" spans="2:19" ht="9.75" customHeight="1">
      <c r="B5" s="323" t="s">
        <v>528</v>
      </c>
      <c r="C5" s="324"/>
      <c r="D5" s="325"/>
      <c r="E5" s="84">
        <f>'初期設定'!$C$4</f>
      </c>
      <c r="F5" s="84"/>
      <c r="G5" s="84">
        <f>'初期設定'!$C$5</f>
      </c>
      <c r="H5" s="84"/>
      <c r="I5" s="85"/>
      <c r="J5" s="177"/>
      <c r="L5" s="309" t="s">
        <v>566</v>
      </c>
      <c r="M5" s="310"/>
      <c r="N5" s="311"/>
      <c r="O5" s="304">
        <f>'初期設定'!C8</f>
        <v>0</v>
      </c>
      <c r="P5" s="305"/>
      <c r="Q5" s="305"/>
      <c r="R5" s="305"/>
      <c r="S5" s="295" t="s">
        <v>529</v>
      </c>
    </row>
    <row r="6" spans="2:19" s="27" customFormat="1" ht="12" customHeight="1">
      <c r="B6" s="326"/>
      <c r="C6" s="327"/>
      <c r="D6" s="328"/>
      <c r="E6" s="307">
        <f>'初期設定'!$C$6</f>
      </c>
      <c r="F6" s="307"/>
      <c r="G6" s="307"/>
      <c r="H6" s="307"/>
      <c r="I6" s="308"/>
      <c r="J6" s="179"/>
      <c r="L6" s="312"/>
      <c r="M6" s="313"/>
      <c r="N6" s="314"/>
      <c r="O6" s="306"/>
      <c r="P6" s="306"/>
      <c r="Q6" s="306"/>
      <c r="R6" s="306"/>
      <c r="S6" s="296"/>
    </row>
    <row r="7" ht="3" customHeight="1"/>
    <row r="8" spans="2:19" ht="11.25" customHeight="1" thickBot="1">
      <c r="B8" s="180" t="s">
        <v>530</v>
      </c>
      <c r="C8" s="180" t="s">
        <v>547</v>
      </c>
      <c r="D8" s="183" t="s">
        <v>145</v>
      </c>
      <c r="E8" s="184" t="s">
        <v>688</v>
      </c>
      <c r="F8" s="185" t="s">
        <v>535</v>
      </c>
      <c r="G8" s="183" t="s">
        <v>145</v>
      </c>
      <c r="H8" s="184" t="s">
        <v>688</v>
      </c>
      <c r="I8" s="186" t="s">
        <v>535</v>
      </c>
      <c r="J8" s="180" t="s">
        <v>687</v>
      </c>
      <c r="K8" s="30"/>
      <c r="L8" s="193" t="s">
        <v>567</v>
      </c>
      <c r="M8" s="194" t="s">
        <v>530</v>
      </c>
      <c r="N8" s="195" t="s">
        <v>533</v>
      </c>
      <c r="O8" s="184" t="s">
        <v>688</v>
      </c>
      <c r="P8" s="283" t="s">
        <v>531</v>
      </c>
      <c r="Q8" s="284"/>
      <c r="R8" s="196" t="s">
        <v>564</v>
      </c>
      <c r="S8" s="197" t="s">
        <v>565</v>
      </c>
    </row>
    <row r="9" spans="2:19" ht="11.25" customHeight="1" thickTop="1">
      <c r="B9" s="329" t="s">
        <v>597</v>
      </c>
      <c r="C9" s="247" t="s">
        <v>548</v>
      </c>
      <c r="D9" s="123">
        <f>'記録入力'!$J4</f>
      </c>
      <c r="E9" s="124">
        <f>'記録入力'!$K4</f>
      </c>
      <c r="F9" s="125">
        <f>'記録入力'!$I4</f>
      </c>
      <c r="G9" s="123">
        <f>'記録入力'!$J5</f>
      </c>
      <c r="H9" s="124">
        <f>'記録入力'!$K5</f>
      </c>
      <c r="I9" s="126">
        <f>'記録入力'!$I5</f>
      </c>
      <c r="J9" s="199">
        <f>COUNT('記録入力'!E4:E5)</f>
        <v>0</v>
      </c>
      <c r="K9" s="31"/>
      <c r="L9" s="187">
        <v>1</v>
      </c>
      <c r="M9" s="182">
        <f>IF('データ完成'!E3=1,"男","")</f>
      </c>
      <c r="N9" s="188">
        <f>'データ完成'!H3</f>
      </c>
      <c r="O9" s="189">
        <f>'データ完成'!C3</f>
      </c>
      <c r="P9" s="190">
        <f>'データ完成'!N3</f>
      </c>
      <c r="Q9" s="191">
        <f>'データ完成'!O3</f>
      </c>
      <c r="R9" s="123">
        <f>'データ完成'!L3</f>
      </c>
      <c r="S9" s="192">
        <f>'データ完成'!M3</f>
      </c>
    </row>
    <row r="10" spans="2:19" ht="11.25" customHeight="1">
      <c r="B10" s="329"/>
      <c r="C10" s="248" t="s">
        <v>555</v>
      </c>
      <c r="D10" s="88">
        <f>'記録入力'!$J6</f>
      </c>
      <c r="E10" s="89">
        <f>'記録入力'!$K6</f>
      </c>
      <c r="F10" s="90">
        <f>'記録入力'!$I6</f>
      </c>
      <c r="G10" s="88">
        <f>'記録入力'!$J7</f>
      </c>
      <c r="H10" s="89">
        <f>'記録入力'!$K7</f>
      </c>
      <c r="I10" s="91">
        <f>'記録入力'!$I7</f>
      </c>
      <c r="J10" s="92">
        <f>COUNT('記録入力'!E6:E7)</f>
        <v>0</v>
      </c>
      <c r="K10" s="31"/>
      <c r="L10" s="96">
        <v>2</v>
      </c>
      <c r="M10" s="92">
        <f>IF('データ完成'!E4=1,"男","")</f>
      </c>
      <c r="N10" s="93">
        <f>'データ完成'!H4</f>
      </c>
      <c r="O10" s="94">
        <f>'データ完成'!C4</f>
      </c>
      <c r="P10" s="119">
        <f>'データ完成'!N4</f>
      </c>
      <c r="Q10" s="120">
        <f>'データ完成'!O4</f>
      </c>
      <c r="R10" s="88">
        <f>'データ完成'!L4</f>
      </c>
      <c r="S10" s="95">
        <f>'データ完成'!M4</f>
      </c>
    </row>
    <row r="11" spans="2:19" ht="11.25" customHeight="1">
      <c r="B11" s="329"/>
      <c r="C11" s="248" t="s">
        <v>556</v>
      </c>
      <c r="D11" s="88">
        <f>'記録入力'!$J8</f>
      </c>
      <c r="E11" s="89">
        <f>'記録入力'!$K8</f>
      </c>
      <c r="F11" s="90">
        <f>'記録入力'!$I8</f>
      </c>
      <c r="G11" s="88">
        <f>'記録入力'!$J9</f>
      </c>
      <c r="H11" s="89">
        <f>'記録入力'!$K9</f>
      </c>
      <c r="I11" s="91">
        <f>'記録入力'!$I9</f>
      </c>
      <c r="J11" s="92">
        <f>COUNT('記録入力'!E8:E9)</f>
        <v>0</v>
      </c>
      <c r="K11" s="31"/>
      <c r="L11" s="96">
        <v>3</v>
      </c>
      <c r="M11" s="92">
        <f>IF('データ完成'!E5=1,"男","")</f>
      </c>
      <c r="N11" s="93">
        <f>'データ完成'!H5</f>
      </c>
      <c r="O11" s="94">
        <f>'データ完成'!C5</f>
      </c>
      <c r="P11" s="119">
        <f>'データ完成'!N5</f>
      </c>
      <c r="Q11" s="120">
        <f>'データ完成'!O5</f>
      </c>
      <c r="R11" s="88">
        <f>'データ完成'!L5</f>
      </c>
      <c r="S11" s="95">
        <f>'データ完成'!M5</f>
      </c>
    </row>
    <row r="12" spans="2:19" ht="11.25" customHeight="1">
      <c r="B12" s="329"/>
      <c r="C12" s="248" t="s">
        <v>557</v>
      </c>
      <c r="D12" s="88">
        <f>'記録入力'!$J10</f>
      </c>
      <c r="E12" s="89">
        <f>'記録入力'!$K10</f>
      </c>
      <c r="F12" s="90">
        <f>'記録入力'!$I10</f>
      </c>
      <c r="G12" s="88">
        <f>'記録入力'!$J11</f>
      </c>
      <c r="H12" s="89">
        <f>'記録入力'!$K11</f>
      </c>
      <c r="I12" s="91">
        <f>'記録入力'!$I11</f>
      </c>
      <c r="J12" s="92">
        <f>COUNT('記録入力'!E10:E11)</f>
        <v>0</v>
      </c>
      <c r="K12" s="31"/>
      <c r="L12" s="96">
        <v>4</v>
      </c>
      <c r="M12" s="92">
        <f>IF('データ完成'!E6=1,"男","")</f>
      </c>
      <c r="N12" s="93">
        <f>'データ完成'!H6</f>
      </c>
      <c r="O12" s="94">
        <f>'データ完成'!C6</f>
      </c>
      <c r="P12" s="119">
        <f>'データ完成'!N6</f>
      </c>
      <c r="Q12" s="120">
        <f>'データ完成'!O6</f>
      </c>
      <c r="R12" s="88">
        <f>'データ完成'!L6</f>
      </c>
      <c r="S12" s="95">
        <f>'データ完成'!M6</f>
      </c>
    </row>
    <row r="13" spans="2:19" ht="11.25" customHeight="1">
      <c r="B13" s="329"/>
      <c r="C13" s="248" t="s">
        <v>558</v>
      </c>
      <c r="D13" s="88">
        <f>'記録入力'!$J12</f>
      </c>
      <c r="E13" s="89">
        <f>'記録入力'!$K12</f>
      </c>
      <c r="F13" s="90">
        <f>'記録入力'!$I12</f>
      </c>
      <c r="G13" s="88">
        <f>'記録入力'!$J13</f>
      </c>
      <c r="H13" s="89">
        <f>'記録入力'!$K13</f>
      </c>
      <c r="I13" s="91">
        <f>'記録入力'!$I13</f>
      </c>
      <c r="J13" s="92">
        <f>COUNT('記録入力'!E12:E13)</f>
        <v>0</v>
      </c>
      <c r="K13" s="31"/>
      <c r="L13" s="96">
        <v>5</v>
      </c>
      <c r="M13" s="92">
        <f>IF('データ完成'!E7=1,"男","")</f>
      </c>
      <c r="N13" s="93">
        <f>'データ完成'!H7</f>
      </c>
      <c r="O13" s="94">
        <f>'データ完成'!C7</f>
      </c>
      <c r="P13" s="119">
        <f>'データ完成'!N7</f>
      </c>
      <c r="Q13" s="120">
        <f>'データ完成'!O7</f>
      </c>
      <c r="R13" s="88">
        <f>'データ完成'!L7</f>
      </c>
      <c r="S13" s="95">
        <f>'データ完成'!M7</f>
      </c>
    </row>
    <row r="14" spans="2:19" ht="11.25" customHeight="1">
      <c r="B14" s="329"/>
      <c r="C14" s="248" t="s">
        <v>568</v>
      </c>
      <c r="D14" s="88">
        <f>'記録入力'!$J14</f>
      </c>
      <c r="E14" s="89">
        <f>'記録入力'!$K14</f>
      </c>
      <c r="F14" s="90">
        <f>'記録入力'!$I14</f>
      </c>
      <c r="G14" s="88">
        <f>'記録入力'!$J15</f>
      </c>
      <c r="H14" s="89">
        <f>'記録入力'!$K15</f>
      </c>
      <c r="I14" s="91">
        <f>'記録入力'!$I15</f>
      </c>
      <c r="J14" s="92">
        <f>COUNT('記録入力'!E14:E15)</f>
        <v>0</v>
      </c>
      <c r="K14" s="31"/>
      <c r="L14" s="96">
        <v>6</v>
      </c>
      <c r="M14" s="92">
        <f>IF('データ完成'!E8=1,"男","")</f>
      </c>
      <c r="N14" s="93">
        <f>'データ完成'!H8</f>
      </c>
      <c r="O14" s="94">
        <f>'データ完成'!C8</f>
      </c>
      <c r="P14" s="119">
        <f>'データ完成'!N8</f>
      </c>
      <c r="Q14" s="120">
        <f>'データ完成'!O8</f>
      </c>
      <c r="R14" s="88">
        <f>'データ完成'!L8</f>
      </c>
      <c r="S14" s="95">
        <f>'データ完成'!M8</f>
      </c>
    </row>
    <row r="15" spans="2:19" ht="11.25" customHeight="1">
      <c r="B15" s="329"/>
      <c r="C15" s="248" t="s">
        <v>746</v>
      </c>
      <c r="D15" s="88">
        <f>'記録入力'!$J16</f>
      </c>
      <c r="E15" s="89">
        <f>'記録入力'!$K16</f>
      </c>
      <c r="F15" s="90">
        <f>'記録入力'!$I16</f>
      </c>
      <c r="G15" s="88">
        <f>'記録入力'!$J17</f>
      </c>
      <c r="H15" s="89">
        <f>'記録入力'!$K17</f>
      </c>
      <c r="I15" s="91">
        <f>'記録入力'!$I17</f>
      </c>
      <c r="J15" s="92">
        <f>COUNT('記録入力'!E16:E17)</f>
        <v>0</v>
      </c>
      <c r="K15" s="31"/>
      <c r="L15" s="96">
        <v>7</v>
      </c>
      <c r="M15" s="92">
        <f>IF('データ完成'!E9=1,"男","")</f>
      </c>
      <c r="N15" s="93">
        <f>'データ完成'!H9</f>
      </c>
      <c r="O15" s="94">
        <f>'データ完成'!C9</f>
      </c>
      <c r="P15" s="119">
        <f>'データ完成'!N9</f>
      </c>
      <c r="Q15" s="120">
        <f>'データ完成'!O9</f>
      </c>
      <c r="R15" s="88">
        <f>'データ完成'!L9</f>
      </c>
      <c r="S15" s="95">
        <f>'データ完成'!M9</f>
      </c>
    </row>
    <row r="16" spans="2:19" ht="11.25" customHeight="1">
      <c r="B16" s="329"/>
      <c r="C16" s="248" t="s">
        <v>569</v>
      </c>
      <c r="D16" s="88">
        <f>'記録入力'!$J18</f>
      </c>
      <c r="E16" s="89">
        <f>'記録入力'!$K18</f>
      </c>
      <c r="F16" s="90">
        <f>'記録入力'!$I18</f>
      </c>
      <c r="G16" s="88">
        <f>'記録入力'!$J19</f>
      </c>
      <c r="H16" s="89">
        <f>'記録入力'!$K19</f>
      </c>
      <c r="I16" s="91">
        <f>'記録入力'!$I19</f>
      </c>
      <c r="J16" s="92">
        <f>COUNT('記録入力'!E18:E19)</f>
        <v>0</v>
      </c>
      <c r="K16" s="31"/>
      <c r="L16" s="96">
        <v>8</v>
      </c>
      <c r="M16" s="92">
        <f>IF('データ完成'!E10=1,"男","")</f>
      </c>
      <c r="N16" s="93">
        <f>'データ完成'!H10</f>
      </c>
      <c r="O16" s="94">
        <f>'データ完成'!C10</f>
      </c>
      <c r="P16" s="119">
        <f>'データ完成'!N10</f>
      </c>
      <c r="Q16" s="120">
        <f>'データ完成'!O10</f>
      </c>
      <c r="R16" s="88">
        <f>'データ完成'!L10</f>
      </c>
      <c r="S16" s="95">
        <f>'データ完成'!M10</f>
      </c>
    </row>
    <row r="17" spans="2:19" ht="11.25" customHeight="1">
      <c r="B17" s="329"/>
      <c r="C17" s="248" t="s">
        <v>187</v>
      </c>
      <c r="D17" s="88">
        <f>'記録入力'!$J20</f>
      </c>
      <c r="E17" s="89">
        <f>'記録入力'!$K20</f>
      </c>
      <c r="F17" s="90">
        <f>'記録入力'!$I20</f>
      </c>
      <c r="G17" s="88">
        <f>'記録入力'!$J21</f>
      </c>
      <c r="H17" s="89">
        <f>'記録入力'!$K21</f>
      </c>
      <c r="I17" s="91">
        <f>'記録入力'!$I21</f>
      </c>
      <c r="J17" s="92">
        <f>COUNT('記録入力'!E20:E21)</f>
        <v>0</v>
      </c>
      <c r="K17" s="31"/>
      <c r="L17" s="96">
        <v>9</v>
      </c>
      <c r="M17" s="92">
        <f>IF('データ完成'!E11=1,"男","")</f>
      </c>
      <c r="N17" s="93">
        <f>'データ完成'!H11</f>
      </c>
      <c r="O17" s="94">
        <f>'データ完成'!C11</f>
      </c>
      <c r="P17" s="119">
        <f>'データ完成'!N11</f>
      </c>
      <c r="Q17" s="120">
        <f>'データ完成'!O11</f>
      </c>
      <c r="R17" s="88">
        <f>'データ完成'!L11</f>
      </c>
      <c r="S17" s="95">
        <f>'データ完成'!M11</f>
      </c>
    </row>
    <row r="18" spans="2:19" ht="11.25" customHeight="1">
      <c r="B18" s="329"/>
      <c r="C18" s="248" t="s">
        <v>570</v>
      </c>
      <c r="D18" s="88">
        <f>'記録入力'!$J22</f>
      </c>
      <c r="E18" s="89">
        <f>'記録入力'!$K22</f>
      </c>
      <c r="F18" s="90">
        <f>'記録入力'!$I22</f>
      </c>
      <c r="G18" s="88">
        <f>'記録入力'!$J23</f>
      </c>
      <c r="H18" s="89">
        <f>'記録入力'!$K23</f>
      </c>
      <c r="I18" s="91">
        <f>'記録入力'!$I23</f>
      </c>
      <c r="J18" s="92">
        <f>COUNT('記録入力'!E22:E23)</f>
        <v>0</v>
      </c>
      <c r="K18" s="31"/>
      <c r="L18" s="96">
        <v>10</v>
      </c>
      <c r="M18" s="92">
        <f>IF('データ完成'!E12=1,"男","")</f>
      </c>
      <c r="N18" s="93">
        <f>'データ完成'!H12</f>
      </c>
      <c r="O18" s="94">
        <f>'データ完成'!C12</f>
      </c>
      <c r="P18" s="119">
        <f>'データ完成'!N12</f>
      </c>
      <c r="Q18" s="120">
        <f>'データ完成'!O12</f>
      </c>
      <c r="R18" s="88">
        <f>'データ完成'!L12</f>
      </c>
      <c r="S18" s="95">
        <f>'データ完成'!M12</f>
      </c>
    </row>
    <row r="19" spans="2:19" ht="11.25" customHeight="1">
      <c r="B19" s="329"/>
      <c r="C19" s="248" t="s">
        <v>694</v>
      </c>
      <c r="D19" s="88">
        <f>'記録入力'!$J24</f>
      </c>
      <c r="E19" s="89">
        <f>'記録入力'!$K24</f>
      </c>
      <c r="F19" s="90">
        <f>'記録入力'!$I24</f>
      </c>
      <c r="G19" s="88">
        <f>'記録入力'!$J25</f>
      </c>
      <c r="H19" s="89">
        <f>'記録入力'!$K25</f>
      </c>
      <c r="I19" s="91">
        <f>'記録入力'!$I25</f>
      </c>
      <c r="J19" s="92">
        <f>COUNT('記録入力'!E24:E25)</f>
        <v>0</v>
      </c>
      <c r="K19" s="31"/>
      <c r="L19" s="96">
        <v>11</v>
      </c>
      <c r="M19" s="92">
        <f>IF('データ完成'!E13=1,"男","")</f>
      </c>
      <c r="N19" s="93">
        <f>'データ完成'!H13</f>
      </c>
      <c r="O19" s="94">
        <f>'データ完成'!C13</f>
      </c>
      <c r="P19" s="119">
        <f>'データ完成'!N13</f>
      </c>
      <c r="Q19" s="120">
        <f>'データ完成'!O13</f>
      </c>
      <c r="R19" s="88">
        <f>'データ完成'!L13</f>
      </c>
      <c r="S19" s="95">
        <f>'データ完成'!M13</f>
      </c>
    </row>
    <row r="20" spans="2:19" ht="11.25" customHeight="1">
      <c r="B20" s="329"/>
      <c r="C20" s="248" t="s">
        <v>695</v>
      </c>
      <c r="D20" s="88">
        <f>'記録入力'!$J26</f>
      </c>
      <c r="E20" s="89">
        <f>'記録入力'!$K26</f>
      </c>
      <c r="F20" s="90">
        <f>'記録入力'!$I26</f>
      </c>
      <c r="G20" s="88">
        <f>'記録入力'!$J27</f>
      </c>
      <c r="H20" s="89">
        <f>'記録入力'!$K27</f>
      </c>
      <c r="I20" s="91">
        <f>'記録入力'!$I27</f>
      </c>
      <c r="J20" s="92">
        <f>COUNT('記録入力'!E26:E27)</f>
        <v>0</v>
      </c>
      <c r="K20" s="31"/>
      <c r="L20" s="96">
        <v>12</v>
      </c>
      <c r="M20" s="92">
        <f>IF('データ完成'!E14=1,"男","")</f>
      </c>
      <c r="N20" s="93">
        <f>'データ完成'!H14</f>
      </c>
      <c r="O20" s="94">
        <f>'データ完成'!C14</f>
      </c>
      <c r="P20" s="119">
        <f>'データ完成'!N14</f>
      </c>
      <c r="Q20" s="120">
        <f>'データ完成'!O14</f>
      </c>
      <c r="R20" s="88">
        <f>'データ完成'!L14</f>
      </c>
      <c r="S20" s="95">
        <f>'データ完成'!M14</f>
      </c>
    </row>
    <row r="21" spans="2:19" ht="11.25" customHeight="1">
      <c r="B21" s="329"/>
      <c r="C21" s="248" t="s">
        <v>696</v>
      </c>
      <c r="D21" s="88">
        <f>'記録入力'!$J28</f>
      </c>
      <c r="E21" s="89">
        <f>'記録入力'!$K28</f>
      </c>
      <c r="F21" s="90">
        <f>'記録入力'!$I28</f>
      </c>
      <c r="G21" s="88">
        <f>'記録入力'!$J29</f>
      </c>
      <c r="H21" s="89">
        <f>'記録入力'!$K29</f>
      </c>
      <c r="I21" s="91">
        <f>'記録入力'!$I29</f>
      </c>
      <c r="J21" s="92">
        <f>COUNT('記録入力'!E28:E29)</f>
        <v>0</v>
      </c>
      <c r="K21" s="31"/>
      <c r="L21" s="96">
        <v>13</v>
      </c>
      <c r="M21" s="92">
        <f>IF('データ完成'!E15=1,"男","")</f>
      </c>
      <c r="N21" s="93">
        <f>'データ完成'!H15</f>
      </c>
      <c r="O21" s="94">
        <f>'データ完成'!C15</f>
      </c>
      <c r="P21" s="119">
        <f>'データ完成'!N15</f>
      </c>
      <c r="Q21" s="120">
        <f>'データ完成'!O15</f>
      </c>
      <c r="R21" s="88">
        <f>'データ完成'!L15</f>
      </c>
      <c r="S21" s="95">
        <f>'データ完成'!M15</f>
      </c>
    </row>
    <row r="22" spans="2:19" ht="11.25" customHeight="1">
      <c r="B22" s="329"/>
      <c r="C22" s="248" t="s">
        <v>697</v>
      </c>
      <c r="D22" s="88">
        <f>'記録入力'!$J30</f>
      </c>
      <c r="E22" s="89">
        <f>'記録入力'!$K30</f>
      </c>
      <c r="F22" s="90">
        <f>'記録入力'!$I30</f>
      </c>
      <c r="G22" s="88">
        <f>'記録入力'!$J31</f>
      </c>
      <c r="H22" s="89">
        <f>'記録入力'!$K31</f>
      </c>
      <c r="I22" s="91">
        <f>'記録入力'!$I31</f>
      </c>
      <c r="J22" s="92">
        <f>COUNT('記録入力'!E30:E31)</f>
        <v>0</v>
      </c>
      <c r="K22" s="31"/>
      <c r="L22" s="96">
        <v>14</v>
      </c>
      <c r="M22" s="92">
        <f>IF('データ完成'!E16=1,"男","")</f>
      </c>
      <c r="N22" s="93">
        <f>'データ完成'!H16</f>
      </c>
      <c r="O22" s="94">
        <f>'データ完成'!C16</f>
      </c>
      <c r="P22" s="119">
        <f>'データ完成'!N16</f>
      </c>
      <c r="Q22" s="120">
        <f>'データ完成'!O16</f>
      </c>
      <c r="R22" s="88">
        <f>'データ完成'!L16</f>
      </c>
      <c r="S22" s="95">
        <f>'データ完成'!M16</f>
      </c>
    </row>
    <row r="23" spans="2:19" ht="11.25" customHeight="1">
      <c r="B23" s="329"/>
      <c r="C23" s="248" t="s">
        <v>698</v>
      </c>
      <c r="D23" s="88">
        <f>'記録入力'!$J32</f>
      </c>
      <c r="E23" s="89">
        <f>'記録入力'!$K32</f>
      </c>
      <c r="F23" s="90">
        <f>'記録入力'!$I32</f>
      </c>
      <c r="G23" s="88">
        <f>'記録入力'!$J33</f>
      </c>
      <c r="H23" s="89">
        <f>'記録入力'!$K33</f>
      </c>
      <c r="I23" s="91">
        <f>'記録入力'!$I33</f>
      </c>
      <c r="J23" s="92">
        <f>COUNT('記録入力'!E32:E33)</f>
        <v>0</v>
      </c>
      <c r="K23" s="31"/>
      <c r="L23" s="96">
        <v>15</v>
      </c>
      <c r="M23" s="92">
        <f>IF('データ完成'!E17=1,"男","")</f>
      </c>
      <c r="N23" s="93">
        <f>'データ完成'!H17</f>
      </c>
      <c r="O23" s="94">
        <f>'データ完成'!C17</f>
      </c>
      <c r="P23" s="119">
        <f>'データ完成'!N17</f>
      </c>
      <c r="Q23" s="120">
        <f>'データ完成'!O17</f>
      </c>
      <c r="R23" s="88">
        <f>'データ完成'!L17</f>
      </c>
      <c r="S23" s="95">
        <f>'データ完成'!M17</f>
      </c>
    </row>
    <row r="24" spans="2:19" ht="11.25" customHeight="1">
      <c r="B24" s="329"/>
      <c r="C24" s="248" t="s">
        <v>699</v>
      </c>
      <c r="D24" s="88">
        <f>'記録入力'!$J34</f>
      </c>
      <c r="E24" s="89">
        <f>'記録入力'!$K34</f>
      </c>
      <c r="F24" s="90">
        <f>'記録入力'!$I34</f>
      </c>
      <c r="G24" s="88">
        <f>'記録入力'!$J35</f>
      </c>
      <c r="H24" s="89">
        <f>'記録入力'!$K35</f>
      </c>
      <c r="I24" s="91">
        <f>'記録入力'!$I35</f>
      </c>
      <c r="J24" s="92">
        <f>COUNT('記録入力'!E34:E35)</f>
        <v>0</v>
      </c>
      <c r="K24" s="31"/>
      <c r="L24" s="96">
        <v>16</v>
      </c>
      <c r="M24" s="92">
        <f>IF('データ完成'!E18=1,"男","")</f>
      </c>
      <c r="N24" s="93">
        <f>'データ完成'!H18</f>
      </c>
      <c r="O24" s="94">
        <f>'データ完成'!C18</f>
      </c>
      <c r="P24" s="119">
        <f>'データ完成'!N18</f>
      </c>
      <c r="Q24" s="120">
        <f>'データ完成'!O18</f>
      </c>
      <c r="R24" s="88">
        <f>'データ完成'!L18</f>
      </c>
      <c r="S24" s="95">
        <f>'データ完成'!M18</f>
      </c>
    </row>
    <row r="25" spans="2:19" ht="11.25" customHeight="1">
      <c r="B25" s="329"/>
      <c r="C25" s="248" t="s">
        <v>573</v>
      </c>
      <c r="D25" s="88">
        <f>'記録入力'!$J36</f>
      </c>
      <c r="E25" s="89">
        <f>'記録入力'!$K36</f>
      </c>
      <c r="F25" s="90">
        <f>'記録入力'!$I36</f>
      </c>
      <c r="G25" s="88">
        <f>'記録入力'!$J37</f>
      </c>
      <c r="H25" s="89">
        <f>'記録入力'!$K37</f>
      </c>
      <c r="I25" s="91">
        <f>'記録入力'!$I37</f>
      </c>
      <c r="J25" s="92">
        <f>COUNT('記録入力'!E36:E37)</f>
        <v>0</v>
      </c>
      <c r="K25" s="31"/>
      <c r="L25" s="96">
        <v>17</v>
      </c>
      <c r="M25" s="92">
        <f>IF('データ完成'!E19=1,"男","")</f>
      </c>
      <c r="N25" s="93">
        <f>'データ完成'!H19</f>
      </c>
      <c r="O25" s="94">
        <f>'データ完成'!C19</f>
      </c>
      <c r="P25" s="119">
        <f>'データ完成'!N19</f>
      </c>
      <c r="Q25" s="120">
        <f>'データ完成'!O19</f>
      </c>
      <c r="R25" s="88">
        <f>'データ完成'!L19</f>
      </c>
      <c r="S25" s="95">
        <f>'データ完成'!M19</f>
      </c>
    </row>
    <row r="26" spans="2:19" ht="11.25" customHeight="1">
      <c r="B26" s="330"/>
      <c r="C26" s="249" t="s">
        <v>700</v>
      </c>
      <c r="D26" s="98">
        <f>'記録入力'!$J38</f>
      </c>
      <c r="E26" s="99">
        <f>'記録入力'!$K38</f>
      </c>
      <c r="F26" s="100">
        <f>'記録入力'!$I38</f>
      </c>
      <c r="G26" s="98">
        <f>'記録入力'!$J39</f>
      </c>
      <c r="H26" s="99">
        <f>'記録入力'!$K39</f>
      </c>
      <c r="I26" s="101">
        <f>'記録入力'!$I39</f>
      </c>
      <c r="J26" s="103">
        <f>COUNT('記録入力'!E38:E39)</f>
        <v>0</v>
      </c>
      <c r="K26" s="31"/>
      <c r="L26" s="96">
        <v>18</v>
      </c>
      <c r="M26" s="92">
        <f>IF('データ完成'!E20=1,"男","")</f>
      </c>
      <c r="N26" s="93">
        <f>'データ完成'!H20</f>
      </c>
      <c r="O26" s="94">
        <f>'データ完成'!C20</f>
      </c>
      <c r="P26" s="119">
        <f>'データ完成'!N20</f>
      </c>
      <c r="Q26" s="120">
        <f>'データ完成'!O20</f>
      </c>
      <c r="R26" s="88">
        <f>'データ完成'!L20</f>
      </c>
      <c r="S26" s="95">
        <f>'データ完成'!M20</f>
      </c>
    </row>
    <row r="27" spans="2:19" ht="11.25" customHeight="1">
      <c r="B27" s="331" t="s">
        <v>598</v>
      </c>
      <c r="C27" s="247" t="s">
        <v>548</v>
      </c>
      <c r="D27" s="123">
        <f>'記録入力'!$J40</f>
      </c>
      <c r="E27" s="124">
        <f>'記録入力'!$K40</f>
      </c>
      <c r="F27" s="125">
        <f>'記録入力'!$I40</f>
      </c>
      <c r="G27" s="123">
        <f>'記録入力'!$J41</f>
      </c>
      <c r="H27" s="124">
        <f>'記録入力'!$K41</f>
      </c>
      <c r="I27" s="126">
        <f>'記録入力'!$I41</f>
      </c>
      <c r="J27" s="198">
        <f>COUNT('記録入力'!E40:E41)</f>
        <v>0</v>
      </c>
      <c r="K27" s="31"/>
      <c r="L27" s="96">
        <v>19</v>
      </c>
      <c r="M27" s="92">
        <f>IF('データ完成'!E21=1,"男","")</f>
      </c>
      <c r="N27" s="93">
        <f>'データ完成'!H21</f>
      </c>
      <c r="O27" s="94">
        <f>'データ完成'!C21</f>
      </c>
      <c r="P27" s="119">
        <f>'データ完成'!N21</f>
      </c>
      <c r="Q27" s="120">
        <f>'データ完成'!O21</f>
      </c>
      <c r="R27" s="88">
        <f>'データ完成'!L21</f>
      </c>
      <c r="S27" s="95">
        <f>'データ完成'!M21</f>
      </c>
    </row>
    <row r="28" spans="2:19" ht="11.25" customHeight="1">
      <c r="B28" s="329"/>
      <c r="C28" s="248" t="s">
        <v>555</v>
      </c>
      <c r="D28" s="88">
        <f>'記録入力'!$J42</f>
      </c>
      <c r="E28" s="89">
        <f>'記録入力'!$K42</f>
      </c>
      <c r="F28" s="90">
        <f>'記録入力'!$I42</f>
      </c>
      <c r="G28" s="88">
        <f>'記録入力'!$J43</f>
      </c>
      <c r="H28" s="89">
        <f>'記録入力'!$K43</f>
      </c>
      <c r="I28" s="91">
        <f>'記録入力'!$I43</f>
      </c>
      <c r="J28" s="92">
        <f>COUNT('記録入力'!E42:E43)</f>
        <v>0</v>
      </c>
      <c r="K28" s="31"/>
      <c r="L28" s="96">
        <v>20</v>
      </c>
      <c r="M28" s="92">
        <f>IF('データ完成'!E22=1,"男","")</f>
      </c>
      <c r="N28" s="93">
        <f>'データ完成'!H22</f>
      </c>
      <c r="O28" s="94">
        <f>'データ完成'!C22</f>
      </c>
      <c r="P28" s="119">
        <f>'データ完成'!N22</f>
      </c>
      <c r="Q28" s="120">
        <f>'データ完成'!O22</f>
      </c>
      <c r="R28" s="88">
        <f>'データ完成'!L22</f>
      </c>
      <c r="S28" s="95">
        <f>'データ完成'!M22</f>
      </c>
    </row>
    <row r="29" spans="2:19" ht="11.25" customHeight="1">
      <c r="B29" s="329"/>
      <c r="C29" s="248" t="s">
        <v>556</v>
      </c>
      <c r="D29" s="88">
        <f>'記録入力'!$J44</f>
      </c>
      <c r="E29" s="89">
        <f>'記録入力'!$K44</f>
      </c>
      <c r="F29" s="90">
        <f>'記録入力'!$I44</f>
      </c>
      <c r="G29" s="88">
        <f>'記録入力'!$J45</f>
      </c>
      <c r="H29" s="89">
        <f>'記録入力'!$K45</f>
      </c>
      <c r="I29" s="91">
        <f>'記録入力'!$I45</f>
      </c>
      <c r="J29" s="92">
        <f>COUNT('記録入力'!E44:E45)</f>
        <v>0</v>
      </c>
      <c r="K29" s="31"/>
      <c r="L29" s="96">
        <v>21</v>
      </c>
      <c r="M29" s="92">
        <f>IF('データ完成'!E23=1,"男","")</f>
      </c>
      <c r="N29" s="93">
        <f>'データ完成'!H23</f>
      </c>
      <c r="O29" s="94">
        <f>'データ完成'!C23</f>
      </c>
      <c r="P29" s="119">
        <f>'データ完成'!N23</f>
      </c>
      <c r="Q29" s="120">
        <f>'データ完成'!O23</f>
      </c>
      <c r="R29" s="88">
        <f>'データ完成'!L23</f>
      </c>
      <c r="S29" s="95">
        <f>'データ完成'!M23</f>
      </c>
    </row>
    <row r="30" spans="2:19" ht="11.25" customHeight="1">
      <c r="B30" s="329"/>
      <c r="C30" s="248" t="s">
        <v>557</v>
      </c>
      <c r="D30" s="88">
        <f>'記録入力'!$J46</f>
      </c>
      <c r="E30" s="89">
        <f>'記録入力'!$K46</f>
      </c>
      <c r="F30" s="90">
        <f>'記録入力'!$I46</f>
      </c>
      <c r="G30" s="88">
        <f>'記録入力'!$J47</f>
      </c>
      <c r="H30" s="89">
        <f>'記録入力'!$K47</f>
      </c>
      <c r="I30" s="91">
        <f>'記録入力'!$I47</f>
      </c>
      <c r="J30" s="92">
        <f>COUNT('記録入力'!E46:E47)</f>
        <v>0</v>
      </c>
      <c r="K30" s="31"/>
      <c r="L30" s="96">
        <v>22</v>
      </c>
      <c r="M30" s="92">
        <f>IF('データ完成'!E24=1,"男","")</f>
      </c>
      <c r="N30" s="93">
        <f>'データ完成'!H24</f>
      </c>
      <c r="O30" s="94">
        <f>'データ完成'!C24</f>
      </c>
      <c r="P30" s="119">
        <f>'データ完成'!N24</f>
      </c>
      <c r="Q30" s="120">
        <f>'データ完成'!O24</f>
      </c>
      <c r="R30" s="88">
        <f>'データ完成'!L24</f>
      </c>
      <c r="S30" s="95">
        <f>'データ完成'!M24</f>
      </c>
    </row>
    <row r="31" spans="2:19" ht="11.25" customHeight="1">
      <c r="B31" s="329"/>
      <c r="C31" s="248" t="s">
        <v>558</v>
      </c>
      <c r="D31" s="88">
        <f>'記録入力'!$J48</f>
      </c>
      <c r="E31" s="89">
        <f>'記録入力'!$K48</f>
      </c>
      <c r="F31" s="90">
        <f>'記録入力'!$I48</f>
      </c>
      <c r="G31" s="88">
        <f>'記録入力'!$J49</f>
      </c>
      <c r="H31" s="89">
        <f>'記録入力'!$K49</f>
      </c>
      <c r="I31" s="91">
        <f>'記録入力'!$I49</f>
      </c>
      <c r="J31" s="92">
        <f>COUNT('記録入力'!E48:E49)</f>
        <v>0</v>
      </c>
      <c r="K31" s="31"/>
      <c r="L31" s="96">
        <v>23</v>
      </c>
      <c r="M31" s="92">
        <f>IF('データ完成'!E25=1,"男","")</f>
      </c>
      <c r="N31" s="93">
        <f>'データ完成'!H25</f>
      </c>
      <c r="O31" s="94">
        <f>'データ完成'!C25</f>
      </c>
      <c r="P31" s="119">
        <f>'データ完成'!N25</f>
      </c>
      <c r="Q31" s="120">
        <f>'データ完成'!O25</f>
      </c>
      <c r="R31" s="88">
        <f>'データ完成'!L25</f>
      </c>
      <c r="S31" s="95">
        <f>'データ完成'!M25</f>
      </c>
    </row>
    <row r="32" spans="2:19" ht="11.25" customHeight="1">
      <c r="B32" s="329"/>
      <c r="C32" s="248" t="s">
        <v>568</v>
      </c>
      <c r="D32" s="88">
        <f>'記録入力'!$J50</f>
      </c>
      <c r="E32" s="89">
        <f>'記録入力'!$K50</f>
      </c>
      <c r="F32" s="90">
        <f>'記録入力'!$I50</f>
      </c>
      <c r="G32" s="88">
        <f>'記録入力'!$J51</f>
      </c>
      <c r="H32" s="89">
        <f>'記録入力'!$K51</f>
      </c>
      <c r="I32" s="91">
        <f>'記録入力'!$I51</f>
      </c>
      <c r="J32" s="92">
        <f>COUNT('記録入力'!E50:E51)</f>
        <v>0</v>
      </c>
      <c r="K32" s="31"/>
      <c r="L32" s="96">
        <v>24</v>
      </c>
      <c r="M32" s="92">
        <f>IF('データ完成'!E26=1,"男","")</f>
      </c>
      <c r="N32" s="93">
        <f>'データ完成'!H26</f>
      </c>
      <c r="O32" s="94">
        <f>'データ完成'!C26</f>
      </c>
      <c r="P32" s="119">
        <f>'データ完成'!N26</f>
      </c>
      <c r="Q32" s="120">
        <f>'データ完成'!O26</f>
      </c>
      <c r="R32" s="88">
        <f>'データ完成'!L26</f>
      </c>
      <c r="S32" s="95">
        <f>'データ完成'!M26</f>
      </c>
    </row>
    <row r="33" spans="2:19" ht="11.25" customHeight="1">
      <c r="B33" s="329"/>
      <c r="C33" s="248" t="s">
        <v>746</v>
      </c>
      <c r="D33" s="88">
        <f>'記録入力'!$J52</f>
      </c>
      <c r="E33" s="89">
        <f>'記録入力'!$K52</f>
      </c>
      <c r="F33" s="90">
        <f>'記録入力'!$I52</f>
      </c>
      <c r="G33" s="88">
        <f>'記録入力'!$J53</f>
      </c>
      <c r="H33" s="89">
        <f>'記録入力'!$K53</f>
      </c>
      <c r="I33" s="91">
        <f>'記録入力'!$I53</f>
      </c>
      <c r="J33" s="92">
        <f>COUNT('記録入力'!E52:E53)</f>
        <v>0</v>
      </c>
      <c r="K33" s="31"/>
      <c r="L33" s="96">
        <v>25</v>
      </c>
      <c r="M33" s="92">
        <f>IF('データ完成'!E27=1,"男","")</f>
      </c>
      <c r="N33" s="93">
        <f>'データ完成'!H27</f>
      </c>
      <c r="O33" s="94">
        <f>'データ完成'!C27</f>
      </c>
      <c r="P33" s="119">
        <f>'データ完成'!N27</f>
      </c>
      <c r="Q33" s="120">
        <f>'データ完成'!O27</f>
      </c>
      <c r="R33" s="88">
        <f>'データ完成'!L27</f>
      </c>
      <c r="S33" s="95">
        <f>'データ完成'!M27</f>
      </c>
    </row>
    <row r="34" spans="2:19" ht="11.25" customHeight="1">
      <c r="B34" s="329"/>
      <c r="C34" s="248" t="s">
        <v>569</v>
      </c>
      <c r="D34" s="88">
        <f>'記録入力'!$J54</f>
      </c>
      <c r="E34" s="89">
        <f>'記録入力'!$K54</f>
      </c>
      <c r="F34" s="90">
        <f>'記録入力'!$I54</f>
      </c>
      <c r="G34" s="88">
        <f>'記録入力'!$J55</f>
      </c>
      <c r="H34" s="89">
        <f>'記録入力'!$K55</f>
      </c>
      <c r="I34" s="91">
        <f>'記録入力'!$I55</f>
      </c>
      <c r="J34" s="92">
        <f>COUNT('記録入力'!E54:E55)</f>
        <v>0</v>
      </c>
      <c r="K34" s="31"/>
      <c r="L34" s="96">
        <v>26</v>
      </c>
      <c r="M34" s="92">
        <f>IF('データ完成'!E28=1,"男","")</f>
      </c>
      <c r="N34" s="93">
        <f>'データ完成'!H28</f>
      </c>
      <c r="O34" s="94">
        <f>'データ完成'!C28</f>
      </c>
      <c r="P34" s="119">
        <f>'データ完成'!N28</f>
      </c>
      <c r="Q34" s="120">
        <f>'データ完成'!O28</f>
      </c>
      <c r="R34" s="88">
        <f>'データ完成'!L28</f>
      </c>
      <c r="S34" s="95">
        <f>'データ完成'!M28</f>
      </c>
    </row>
    <row r="35" spans="2:19" ht="11.25" customHeight="1">
      <c r="B35" s="329"/>
      <c r="C35" s="248" t="s">
        <v>186</v>
      </c>
      <c r="D35" s="88">
        <f>'記録入力'!$J56</f>
      </c>
      <c r="E35" s="89">
        <f>'記録入力'!$K56</f>
      </c>
      <c r="F35" s="90">
        <f>'記録入力'!$I56</f>
      </c>
      <c r="G35" s="88">
        <f>'記録入力'!$J57</f>
      </c>
      <c r="H35" s="89">
        <f>'記録入力'!$K57</f>
      </c>
      <c r="I35" s="91">
        <f>'記録入力'!$I57</f>
      </c>
      <c r="J35" s="92">
        <f>COUNT('記録入力'!E56:E57)</f>
        <v>0</v>
      </c>
      <c r="K35" s="31"/>
      <c r="L35" s="96">
        <v>27</v>
      </c>
      <c r="M35" s="92">
        <f>IF('データ完成'!E29=1,"男","")</f>
      </c>
      <c r="N35" s="93">
        <f>'データ完成'!H29</f>
      </c>
      <c r="O35" s="94">
        <f>'データ完成'!C29</f>
      </c>
      <c r="P35" s="119">
        <f>'データ完成'!N29</f>
      </c>
      <c r="Q35" s="120">
        <f>'データ完成'!O29</f>
      </c>
      <c r="R35" s="88">
        <f>'データ完成'!L29</f>
      </c>
      <c r="S35" s="95">
        <f>'データ完成'!M29</f>
      </c>
    </row>
    <row r="36" spans="2:19" ht="11.25" customHeight="1">
      <c r="B36" s="329"/>
      <c r="C36" s="248" t="s">
        <v>570</v>
      </c>
      <c r="D36" s="88">
        <f>'記録入力'!$J58</f>
      </c>
      <c r="E36" s="89">
        <f>'記録入力'!$K58</f>
      </c>
      <c r="F36" s="90">
        <f>'記録入力'!$I58</f>
      </c>
      <c r="G36" s="88">
        <f>'記録入力'!$J59</f>
      </c>
      <c r="H36" s="89">
        <f>'記録入力'!$K59</f>
      </c>
      <c r="I36" s="91">
        <f>'記録入力'!$I59</f>
      </c>
      <c r="J36" s="92">
        <f>COUNT('記録入力'!E58:E59)</f>
        <v>0</v>
      </c>
      <c r="K36" s="31"/>
      <c r="L36" s="96">
        <v>28</v>
      </c>
      <c r="M36" s="92">
        <f>IF('データ完成'!E30=1,"男","")</f>
      </c>
      <c r="N36" s="93">
        <f>'データ完成'!H30</f>
      </c>
      <c r="O36" s="94">
        <f>'データ完成'!C30</f>
      </c>
      <c r="P36" s="119">
        <f>'データ完成'!N30</f>
      </c>
      <c r="Q36" s="120">
        <f>'データ完成'!O30</f>
      </c>
      <c r="R36" s="88">
        <f>'データ完成'!L30</f>
      </c>
      <c r="S36" s="95">
        <f>'データ完成'!M30</f>
      </c>
    </row>
    <row r="37" spans="2:19" ht="11.25" customHeight="1">
      <c r="B37" s="329"/>
      <c r="C37" s="248" t="s">
        <v>694</v>
      </c>
      <c r="D37" s="88">
        <f>'記録入力'!$J60</f>
      </c>
      <c r="E37" s="89">
        <f>'記録入力'!$K60</f>
      </c>
      <c r="F37" s="90">
        <f>'記録入力'!$I60</f>
      </c>
      <c r="G37" s="88">
        <f>'記録入力'!$J61</f>
      </c>
      <c r="H37" s="89">
        <f>'記録入力'!$K61</f>
      </c>
      <c r="I37" s="91">
        <f>'記録入力'!$I61</f>
      </c>
      <c r="J37" s="92">
        <f>COUNT('記録入力'!E60:E61)</f>
        <v>0</v>
      </c>
      <c r="K37" s="31"/>
      <c r="L37" s="96">
        <v>29</v>
      </c>
      <c r="M37" s="92">
        <f>IF('データ完成'!E31=1,"男","")</f>
      </c>
      <c r="N37" s="93">
        <f>'データ完成'!H31</f>
      </c>
      <c r="O37" s="94">
        <f>'データ完成'!C31</f>
      </c>
      <c r="P37" s="119">
        <f>'データ完成'!N31</f>
      </c>
      <c r="Q37" s="120">
        <f>'データ完成'!O31</f>
      </c>
      <c r="R37" s="88">
        <f>'データ完成'!L31</f>
      </c>
      <c r="S37" s="95">
        <f>'データ完成'!M31</f>
      </c>
    </row>
    <row r="38" spans="2:19" ht="11.25" customHeight="1">
      <c r="B38" s="329"/>
      <c r="C38" s="248" t="s">
        <v>695</v>
      </c>
      <c r="D38" s="88">
        <f>'記録入力'!$J62</f>
      </c>
      <c r="E38" s="89">
        <f>'記録入力'!$K62</f>
      </c>
      <c r="F38" s="90">
        <f>'記録入力'!$I62</f>
      </c>
      <c r="G38" s="88">
        <f>'記録入力'!$J63</f>
      </c>
      <c r="H38" s="89">
        <f>'記録入力'!$K63</f>
      </c>
      <c r="I38" s="91">
        <f>'記録入力'!$I63</f>
      </c>
      <c r="J38" s="92">
        <f>COUNT('記録入力'!E62:E63)</f>
        <v>0</v>
      </c>
      <c r="K38" s="31"/>
      <c r="L38" s="96">
        <v>30</v>
      </c>
      <c r="M38" s="92">
        <f>IF('データ完成'!E32=1,"男","")</f>
      </c>
      <c r="N38" s="93">
        <f>'データ完成'!H32</f>
      </c>
      <c r="O38" s="94">
        <f>'データ完成'!C32</f>
      </c>
      <c r="P38" s="119">
        <f>'データ完成'!N32</f>
      </c>
      <c r="Q38" s="120">
        <f>'データ完成'!O32</f>
      </c>
      <c r="R38" s="88">
        <f>'データ完成'!L32</f>
      </c>
      <c r="S38" s="95">
        <f>'データ完成'!M32</f>
      </c>
    </row>
    <row r="39" spans="2:19" ht="11.25" customHeight="1">
      <c r="B39" s="329"/>
      <c r="C39" s="248" t="s">
        <v>696</v>
      </c>
      <c r="D39" s="88">
        <f>'記録入力'!$J64</f>
      </c>
      <c r="E39" s="89">
        <f>'記録入力'!$K64</f>
      </c>
      <c r="F39" s="90">
        <f>'記録入力'!$I64</f>
      </c>
      <c r="G39" s="88">
        <f>'記録入力'!$J65</f>
      </c>
      <c r="H39" s="89">
        <f>'記録入力'!$K65</f>
      </c>
      <c r="I39" s="91">
        <f>'記録入力'!$I65</f>
      </c>
      <c r="J39" s="92">
        <f>COUNT('記録入力'!E64:E65)</f>
        <v>0</v>
      </c>
      <c r="K39" s="31"/>
      <c r="L39" s="96">
        <v>31</v>
      </c>
      <c r="M39" s="92">
        <f>IF('データ完成'!E33=1,"男","")</f>
      </c>
      <c r="N39" s="93">
        <f>'データ完成'!H33</f>
      </c>
      <c r="O39" s="94">
        <f>'データ完成'!C33</f>
      </c>
      <c r="P39" s="119">
        <f>'データ完成'!N33</f>
      </c>
      <c r="Q39" s="120">
        <f>'データ完成'!O33</f>
      </c>
      <c r="R39" s="88">
        <f>'データ完成'!L33</f>
      </c>
      <c r="S39" s="95">
        <f>'データ完成'!M33</f>
      </c>
    </row>
    <row r="40" spans="2:19" ht="11.25" customHeight="1">
      <c r="B40" s="329"/>
      <c r="C40" s="248" t="s">
        <v>697</v>
      </c>
      <c r="D40" s="88">
        <f>'記録入力'!$J66</f>
      </c>
      <c r="E40" s="89">
        <f>'記録入力'!$K66</f>
      </c>
      <c r="F40" s="90">
        <f>'記録入力'!$I66</f>
      </c>
      <c r="G40" s="88">
        <f>'記録入力'!$J67</f>
      </c>
      <c r="H40" s="89">
        <f>'記録入力'!$K67</f>
      </c>
      <c r="I40" s="91">
        <f>'記録入力'!$I67</f>
      </c>
      <c r="J40" s="92">
        <f>COUNT('記録入力'!E66:E67)</f>
        <v>0</v>
      </c>
      <c r="K40" s="31"/>
      <c r="L40" s="96">
        <v>32</v>
      </c>
      <c r="M40" s="92">
        <f>IF('データ完成'!E34=1,"男","")</f>
      </c>
      <c r="N40" s="93">
        <f>'データ完成'!H34</f>
      </c>
      <c r="O40" s="94">
        <f>'データ完成'!C34</f>
      </c>
      <c r="P40" s="119">
        <f>'データ完成'!N34</f>
      </c>
      <c r="Q40" s="120">
        <f>'データ完成'!O34</f>
      </c>
      <c r="R40" s="88">
        <f>'データ完成'!L34</f>
      </c>
      <c r="S40" s="95">
        <f>'データ完成'!M34</f>
      </c>
    </row>
    <row r="41" spans="2:19" ht="11.25" customHeight="1">
      <c r="B41" s="329"/>
      <c r="C41" s="248" t="s">
        <v>698</v>
      </c>
      <c r="D41" s="88">
        <f>'記録入力'!$J68</f>
      </c>
      <c r="E41" s="89">
        <f>'記録入力'!$K68</f>
      </c>
      <c r="F41" s="90">
        <f>'記録入力'!$I68</f>
      </c>
      <c r="G41" s="88">
        <f>'記録入力'!$J69</f>
      </c>
      <c r="H41" s="89">
        <f>'記録入力'!$K69</f>
      </c>
      <c r="I41" s="91">
        <f>'記録入力'!$I69</f>
      </c>
      <c r="J41" s="92">
        <f>COUNT('記録入力'!E68:E69)</f>
        <v>0</v>
      </c>
      <c r="K41" s="31"/>
      <c r="L41" s="96">
        <v>33</v>
      </c>
      <c r="M41" s="92">
        <f>IF('データ完成'!E35=1,"男","")</f>
      </c>
      <c r="N41" s="93">
        <f>'データ完成'!H35</f>
      </c>
      <c r="O41" s="94">
        <f>'データ完成'!C35</f>
      </c>
      <c r="P41" s="119">
        <f>'データ完成'!N35</f>
      </c>
      <c r="Q41" s="120">
        <f>'データ完成'!O35</f>
      </c>
      <c r="R41" s="88">
        <f>'データ完成'!L35</f>
      </c>
      <c r="S41" s="95">
        <f>'データ完成'!M35</f>
      </c>
    </row>
    <row r="42" spans="2:19" ht="11.25" customHeight="1">
      <c r="B42" s="329"/>
      <c r="C42" s="248" t="s">
        <v>699</v>
      </c>
      <c r="D42" s="88">
        <f>'記録入力'!$J70</f>
      </c>
      <c r="E42" s="89">
        <f>'記録入力'!$K70</f>
      </c>
      <c r="F42" s="90">
        <f>'記録入力'!$I70</f>
      </c>
      <c r="G42" s="88">
        <f>'記録入力'!$J71</f>
      </c>
      <c r="H42" s="89">
        <f>'記録入力'!$K71</f>
      </c>
      <c r="I42" s="91">
        <f>'記録入力'!$I71</f>
      </c>
      <c r="J42" s="92">
        <f>COUNT('記録入力'!E70:E71)</f>
        <v>0</v>
      </c>
      <c r="K42" s="31"/>
      <c r="L42" s="96">
        <v>34</v>
      </c>
      <c r="M42" s="92">
        <f>IF('データ完成'!E36=1,"男","")</f>
      </c>
      <c r="N42" s="93">
        <f>'データ完成'!H36</f>
      </c>
      <c r="O42" s="94">
        <f>'データ完成'!C36</f>
      </c>
      <c r="P42" s="119">
        <f>'データ完成'!N36</f>
      </c>
      <c r="Q42" s="120">
        <f>'データ完成'!O36</f>
      </c>
      <c r="R42" s="88">
        <f>'データ完成'!L36</f>
      </c>
      <c r="S42" s="95">
        <f>'データ完成'!M36</f>
      </c>
    </row>
    <row r="43" spans="2:19" ht="11.25" customHeight="1">
      <c r="B43" s="329"/>
      <c r="C43" s="248" t="s">
        <v>573</v>
      </c>
      <c r="D43" s="88">
        <f>'記録入力'!$J72</f>
      </c>
      <c r="E43" s="89">
        <f>'記録入力'!$K72</f>
      </c>
      <c r="F43" s="90">
        <f>'記録入力'!$I72</f>
      </c>
      <c r="G43" s="88">
        <f>'記録入力'!$J73</f>
      </c>
      <c r="H43" s="89">
        <f>'記録入力'!$K73</f>
      </c>
      <c r="I43" s="91">
        <f>'記録入力'!$I73</f>
      </c>
      <c r="J43" s="92">
        <f>COUNT('記録入力'!E72:E73)</f>
        <v>0</v>
      </c>
      <c r="K43" s="31"/>
      <c r="L43" s="96">
        <v>35</v>
      </c>
      <c r="M43" s="92">
        <f>IF('データ完成'!E37=1,"男","")</f>
      </c>
      <c r="N43" s="93">
        <f>'データ完成'!H37</f>
      </c>
      <c r="O43" s="94">
        <f>'データ完成'!C37</f>
      </c>
      <c r="P43" s="119">
        <f>'データ完成'!N37</f>
      </c>
      <c r="Q43" s="120">
        <f>'データ完成'!O37</f>
      </c>
      <c r="R43" s="88">
        <f>'データ完成'!L37</f>
      </c>
      <c r="S43" s="95">
        <f>'データ完成'!M37</f>
      </c>
    </row>
    <row r="44" spans="2:19" ht="11.25" customHeight="1">
      <c r="B44" s="330"/>
      <c r="C44" s="249" t="s">
        <v>700</v>
      </c>
      <c r="D44" s="98">
        <f>'記録入力'!$J74</f>
      </c>
      <c r="E44" s="99">
        <f>'記録入力'!$K74</f>
      </c>
      <c r="F44" s="100">
        <f>'記録入力'!$I74</f>
      </c>
      <c r="G44" s="98">
        <f>'記録入力'!$J75</f>
      </c>
      <c r="H44" s="99">
        <f>'記録入力'!$K75</f>
      </c>
      <c r="I44" s="101">
        <f>'記録入力'!$I75</f>
      </c>
      <c r="J44" s="103">
        <f>COUNT('記録入力'!E74:E75)</f>
        <v>0</v>
      </c>
      <c r="K44" s="31"/>
      <c r="L44" s="96">
        <v>36</v>
      </c>
      <c r="M44" s="92">
        <f>IF('データ完成'!E38=1,"男","")</f>
      </c>
      <c r="N44" s="93">
        <f>'データ完成'!H38</f>
      </c>
      <c r="O44" s="94">
        <f>'データ完成'!C38</f>
      </c>
      <c r="P44" s="119">
        <f>'データ完成'!N38</f>
      </c>
      <c r="Q44" s="120">
        <f>'データ完成'!O38</f>
      </c>
      <c r="R44" s="88">
        <f>'データ完成'!L38</f>
      </c>
      <c r="S44" s="95">
        <f>'データ完成'!M38</f>
      </c>
    </row>
    <row r="45" spans="2:19" ht="11.25" customHeight="1">
      <c r="B45" s="331" t="s">
        <v>594</v>
      </c>
      <c r="C45" s="334" t="s">
        <v>571</v>
      </c>
      <c r="D45" s="167">
        <f>'記録入力'!$J76</f>
      </c>
      <c r="E45" s="168">
        <f>'記録入力'!$K76</f>
      </c>
      <c r="F45" s="169">
        <f>'記録入力'!$I76</f>
      </c>
      <c r="G45" s="167">
        <f>'記録入力'!$J77</f>
      </c>
      <c r="H45" s="168">
        <f>'記録入力'!$K77</f>
      </c>
      <c r="I45" s="170"/>
      <c r="J45" s="182">
        <f>COUNT('記録入力'!E76)</f>
        <v>0</v>
      </c>
      <c r="K45" s="31"/>
      <c r="L45" s="96">
        <v>37</v>
      </c>
      <c r="M45" s="92">
        <f>IF('データ完成'!E39=1,"男","")</f>
      </c>
      <c r="N45" s="93">
        <f>'データ完成'!H39</f>
      </c>
      <c r="O45" s="94">
        <f>'データ完成'!C39</f>
      </c>
      <c r="P45" s="119">
        <f>'データ完成'!N39</f>
      </c>
      <c r="Q45" s="120">
        <f>'データ完成'!O39</f>
      </c>
      <c r="R45" s="88">
        <f>'データ完成'!L39</f>
      </c>
      <c r="S45" s="95">
        <f>'データ完成'!M39</f>
      </c>
    </row>
    <row r="46" spans="2:19" ht="11.25" customHeight="1">
      <c r="B46" s="329"/>
      <c r="C46" s="335"/>
      <c r="D46" s="88">
        <f>'記録入力'!$J78</f>
      </c>
      <c r="E46" s="89">
        <f>'記録入力'!$K78</f>
      </c>
      <c r="F46" s="90"/>
      <c r="G46" s="88">
        <f>'記録入力'!$J79</f>
      </c>
      <c r="H46" s="89">
        <f>'記録入力'!$K79</f>
      </c>
      <c r="I46" s="91"/>
      <c r="J46" s="182"/>
      <c r="K46" s="31"/>
      <c r="L46" s="96">
        <v>38</v>
      </c>
      <c r="M46" s="92">
        <f>IF('データ完成'!E40=1,"男","")</f>
      </c>
      <c r="N46" s="93">
        <f>'データ完成'!H40</f>
      </c>
      <c r="O46" s="94">
        <f>'データ完成'!C40</f>
      </c>
      <c r="P46" s="119">
        <f>'データ完成'!N40</f>
      </c>
      <c r="Q46" s="120">
        <f>'データ完成'!O40</f>
      </c>
      <c r="R46" s="88">
        <f>'データ完成'!L40</f>
      </c>
      <c r="S46" s="95">
        <f>'データ完成'!M40</f>
      </c>
    </row>
    <row r="47" spans="2:19" ht="11.25" customHeight="1">
      <c r="B47" s="329"/>
      <c r="C47" s="335"/>
      <c r="D47" s="88">
        <f>'記録入力'!$J80</f>
      </c>
      <c r="E47" s="89">
        <f>'記録入力'!$K80</f>
      </c>
      <c r="F47" s="90"/>
      <c r="G47" s="88">
        <f>'記録入力'!$J81</f>
      </c>
      <c r="H47" s="89">
        <f>'記録入力'!$K81</f>
      </c>
      <c r="I47" s="91"/>
      <c r="J47" s="181"/>
      <c r="K47" s="31"/>
      <c r="L47" s="96">
        <v>39</v>
      </c>
      <c r="M47" s="92">
        <f>IF('データ完成'!E41=1,"男","")</f>
      </c>
      <c r="N47" s="93">
        <f>'データ完成'!H41</f>
      </c>
      <c r="O47" s="94">
        <f>'データ完成'!C41</f>
      </c>
      <c r="P47" s="119">
        <f>'データ完成'!N41</f>
      </c>
      <c r="Q47" s="120">
        <f>'データ完成'!O41</f>
      </c>
      <c r="R47" s="88">
        <f>'データ完成'!L41</f>
      </c>
      <c r="S47" s="95">
        <f>'データ完成'!M41</f>
      </c>
    </row>
    <row r="48" spans="2:21" ht="11.25" customHeight="1">
      <c r="B48" s="329"/>
      <c r="C48" s="335" t="s">
        <v>572</v>
      </c>
      <c r="D48" s="88">
        <f>'記録入力'!$J82</f>
      </c>
      <c r="E48" s="89">
        <f>'記録入力'!$K82</f>
      </c>
      <c r="F48" s="90">
        <f>'記録入力'!$I82</f>
      </c>
      <c r="G48" s="88">
        <f>'記録入力'!$J83</f>
      </c>
      <c r="H48" s="89">
        <f>'記録入力'!$K83</f>
      </c>
      <c r="I48" s="91"/>
      <c r="J48" s="182">
        <f>COUNT('記録入力'!E82)</f>
        <v>0</v>
      </c>
      <c r="K48" s="31"/>
      <c r="L48" s="102">
        <v>40</v>
      </c>
      <c r="M48" s="103">
        <f>IF('データ完成'!E42=1,"男","")</f>
      </c>
      <c r="N48" s="104">
        <f>'データ完成'!H42</f>
      </c>
      <c r="O48" s="105">
        <f>'データ完成'!C42</f>
      </c>
      <c r="P48" s="121">
        <f>'データ完成'!N42</f>
      </c>
      <c r="Q48" s="122">
        <f>'データ完成'!O42</f>
      </c>
      <c r="R48" s="98">
        <f>'データ完成'!L42</f>
      </c>
      <c r="S48" s="110">
        <f>'データ完成'!M42</f>
      </c>
      <c r="T48" s="106"/>
      <c r="U48" s="106"/>
    </row>
    <row r="49" spans="2:21" ht="11.25" customHeight="1">
      <c r="B49" s="329"/>
      <c r="C49" s="335"/>
      <c r="D49" s="88">
        <f>'記録入力'!$J84</f>
      </c>
      <c r="E49" s="89">
        <f>'記録入力'!$K84</f>
      </c>
      <c r="F49" s="90"/>
      <c r="G49" s="88">
        <f>'記録入力'!$J85</f>
      </c>
      <c r="H49" s="89">
        <f>'記録入力'!$K85</f>
      </c>
      <c r="I49" s="91"/>
      <c r="J49" s="182"/>
      <c r="L49" s="175"/>
      <c r="M49" s="175"/>
      <c r="N49" s="108"/>
      <c r="O49" s="108"/>
      <c r="P49" s="108"/>
      <c r="Q49" s="107"/>
      <c r="R49" s="107"/>
      <c r="S49" s="107"/>
      <c r="T49" s="108"/>
      <c r="U49" s="108"/>
    </row>
    <row r="50" spans="2:21" ht="11.25" customHeight="1">
      <c r="B50" s="330"/>
      <c r="C50" s="336"/>
      <c r="D50" s="98">
        <f>'記録入力'!$J86</f>
      </c>
      <c r="E50" s="99">
        <f>'記録入力'!$K86</f>
      </c>
      <c r="F50" s="100"/>
      <c r="G50" s="98">
        <f>'記録入力'!$J87</f>
      </c>
      <c r="H50" s="99">
        <f>'記録入力'!$K87</f>
      </c>
      <c r="I50" s="101"/>
      <c r="J50" s="181"/>
      <c r="Q50" s="25"/>
      <c r="R50" s="25"/>
      <c r="S50" s="25"/>
      <c r="T50" s="109"/>
      <c r="U50" s="109"/>
    </row>
    <row r="51" spans="12:21" ht="11.25" customHeight="1">
      <c r="L51" s="337" t="s">
        <v>575</v>
      </c>
      <c r="M51" s="338"/>
      <c r="N51" s="301" t="s">
        <v>562</v>
      </c>
      <c r="O51" s="302"/>
      <c r="P51" s="302"/>
      <c r="Q51" s="87" t="s">
        <v>563</v>
      </c>
      <c r="R51" s="299" t="s">
        <v>537</v>
      </c>
      <c r="S51" s="300"/>
      <c r="T51" s="25"/>
      <c r="U51" s="25"/>
    </row>
    <row r="52" spans="3:21" ht="11.25" customHeight="1">
      <c r="C52" s="299" t="s">
        <v>576</v>
      </c>
      <c r="D52" s="303"/>
      <c r="E52" s="303"/>
      <c r="F52" s="303"/>
      <c r="G52" s="303"/>
      <c r="H52" s="300"/>
      <c r="L52" s="339"/>
      <c r="M52" s="340"/>
      <c r="N52" s="315">
        <f>IF('初期設定'!$C10="","",'初期設定'!$C10)</f>
      </c>
      <c r="O52" s="316"/>
      <c r="P52" s="316"/>
      <c r="Q52" s="133">
        <f>IF('初期設定'!$D10="","",'初期設定'!$D10)</f>
      </c>
      <c r="R52" s="297">
        <f>IF('初期設定'!$E10="","",'初期設定'!$E10)</f>
      </c>
      <c r="S52" s="298">
        <f>IF('初期設定'!$D10="","",'初期設定'!$D10)</f>
      </c>
      <c r="T52" s="41"/>
      <c r="U52" s="40"/>
    </row>
    <row r="53" spans="3:21" ht="11.25" customHeight="1">
      <c r="C53" s="343" t="s">
        <v>560</v>
      </c>
      <c r="D53" s="344"/>
      <c r="E53" s="289">
        <f>IF('初期設定'!$D15="","","1年"&amp;'初期設定'!$D15&amp;"名"&amp;"  ・  "&amp;"2年"&amp;'初期設定'!$E15&amp;"名")</f>
      </c>
      <c r="F53" s="290"/>
      <c r="G53" s="291"/>
      <c r="H53" s="172" t="str">
        <f>IF('初期設定'!$F15="","",'初期設定'!$F15&amp;"名")</f>
        <v>0名</v>
      </c>
      <c r="I53" s="171"/>
      <c r="L53" s="339"/>
      <c r="M53" s="340"/>
      <c r="N53" s="285">
        <f>IF('初期設定'!$C11="","",'初期設定'!$C11)</f>
      </c>
      <c r="O53" s="286"/>
      <c r="P53" s="286"/>
      <c r="Q53" s="134">
        <f>IF('初期設定'!$D11="","",'初期設定'!$D11)</f>
      </c>
      <c r="R53" s="287">
        <f>IF('初期設定'!$E11="","",'初期設定'!$E11)</f>
      </c>
      <c r="S53" s="288">
        <f>IF('初期設定'!$D11="","",'初期設定'!$D11)</f>
      </c>
      <c r="T53" s="41"/>
      <c r="U53" s="40"/>
    </row>
    <row r="54" spans="3:21" ht="11.25" customHeight="1">
      <c r="C54" s="276" t="s">
        <v>536</v>
      </c>
      <c r="D54" s="277"/>
      <c r="E54" s="292">
        <f>IF('初期設定'!$D16="","","1年"&amp;'初期設定'!$D16&amp;"名"&amp;"  ・  "&amp;"2年"&amp;'初期設定'!$E16&amp;"名")</f>
      </c>
      <c r="F54" s="293"/>
      <c r="G54" s="294"/>
      <c r="H54" s="173" t="str">
        <f>IF('初期設定'!$F16="","",'初期設定'!$F16&amp;"名")</f>
        <v>0名</v>
      </c>
      <c r="L54" s="339"/>
      <c r="M54" s="340"/>
      <c r="N54" s="285">
        <f>IF('初期設定'!$C12="","",'初期設定'!$C12)</f>
      </c>
      <c r="O54" s="286"/>
      <c r="P54" s="286"/>
      <c r="Q54" s="135">
        <f>IF('初期設定'!$D12="","",'初期設定'!$D12)</f>
      </c>
      <c r="R54" s="287">
        <f>IF('初期設定'!$E12="","",'初期設定'!$E12)</f>
      </c>
      <c r="S54" s="288">
        <f>IF('初期設定'!$D12="","",'初期設定'!$D12)</f>
      </c>
      <c r="T54" s="41"/>
      <c r="U54" s="40"/>
    </row>
    <row r="55" spans="3:21" ht="11.25" customHeight="1">
      <c r="C55" s="345" t="s">
        <v>595</v>
      </c>
      <c r="D55" s="346"/>
      <c r="E55" s="299" t="str">
        <f>IF('初期設定'!$D17="","","1年"&amp;'初期設定'!$D17&amp;"名"&amp;"  ・  "&amp;"2年"&amp;'初期設定'!$E17&amp;"名")</f>
        <v>1年0名  ・  2年0名</v>
      </c>
      <c r="F55" s="303"/>
      <c r="G55" s="300"/>
      <c r="H55" s="174" t="str">
        <f>IF('初期設定'!$F17="","",'初期設定'!$F17&amp;"名")</f>
        <v>0名</v>
      </c>
      <c r="L55" s="341"/>
      <c r="M55" s="342"/>
      <c r="N55" s="347">
        <f>IF('初期設定'!$C13="","",'初期設定'!$C13)</f>
      </c>
      <c r="O55" s="348"/>
      <c r="P55" s="348"/>
      <c r="Q55" s="136">
        <f>IF('初期設定'!$D13="","",'初期設定'!$D13)</f>
      </c>
      <c r="R55" s="332">
        <f>IF('初期設定'!$E13="","",'初期設定'!$E13)</f>
      </c>
      <c r="S55" s="333">
        <f>IF('初期設定'!$D13="","",'初期設定'!$D13)</f>
      </c>
      <c r="T55" s="41"/>
      <c r="U55" s="40"/>
    </row>
  </sheetData>
  <sheetProtection sheet="1" objects="1" scenarios="1"/>
  <mergeCells count="34">
    <mergeCell ref="B45:B50"/>
    <mergeCell ref="R55:S55"/>
    <mergeCell ref="C45:C47"/>
    <mergeCell ref="C48:C50"/>
    <mergeCell ref="R54:S54"/>
    <mergeCell ref="L51:M55"/>
    <mergeCell ref="C53:D53"/>
    <mergeCell ref="C55:D55"/>
    <mergeCell ref="N55:P55"/>
    <mergeCell ref="E55:G55"/>
    <mergeCell ref="B1:C1"/>
    <mergeCell ref="C3:D3"/>
    <mergeCell ref="F3:I3"/>
    <mergeCell ref="B5:D6"/>
    <mergeCell ref="B9:B26"/>
    <mergeCell ref="B27:B44"/>
    <mergeCell ref="R52:S52"/>
    <mergeCell ref="R51:S51"/>
    <mergeCell ref="N51:P51"/>
    <mergeCell ref="C52:H52"/>
    <mergeCell ref="O5:R6"/>
    <mergeCell ref="E6:I6"/>
    <mergeCell ref="L5:N6"/>
    <mergeCell ref="N52:P52"/>
    <mergeCell ref="C54:D54"/>
    <mergeCell ref="O3:R3"/>
    <mergeCell ref="L3:N3"/>
    <mergeCell ref="P8:Q8"/>
    <mergeCell ref="N54:P54"/>
    <mergeCell ref="N53:P53"/>
    <mergeCell ref="R53:S53"/>
    <mergeCell ref="E53:G53"/>
    <mergeCell ref="E54:G54"/>
    <mergeCell ref="S5:S6"/>
  </mergeCells>
  <printOptions horizontalCentered="1" verticalCentered="1"/>
  <pageMargins left="0" right="0" top="0.1968503937007874" bottom="0.1968503937007874" header="0.1968503937007874" footer="0.196850393700787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J51"/>
  <sheetViews>
    <sheetView zoomScalePageLayoutView="0" workbookViewId="0" topLeftCell="A1">
      <selection activeCell="A26" sqref="A26"/>
    </sheetView>
  </sheetViews>
  <sheetFormatPr defaultColWidth="9.00390625" defaultRowHeight="13.5"/>
  <cols>
    <col min="1" max="1" width="10.50390625" style="2" bestFit="1" customWidth="1"/>
    <col min="2" max="2" width="12.75390625" style="2" bestFit="1" customWidth="1"/>
    <col min="3" max="3" width="13.50390625" style="2" bestFit="1" customWidth="1"/>
    <col min="4" max="4" width="3.25390625" style="2" bestFit="1" customWidth="1"/>
    <col min="5" max="5" width="3.50390625" style="2" bestFit="1" customWidth="1"/>
    <col min="6" max="6" width="7.50390625" style="2" bestFit="1" customWidth="1"/>
    <col min="7" max="7" width="5.50390625" style="2" bestFit="1" customWidth="1"/>
    <col min="8" max="10" width="14.625" style="2" bestFit="1" customWidth="1"/>
    <col min="11" max="16384" width="9.00390625" style="2" customWidth="1"/>
  </cols>
  <sheetData>
    <row r="1" spans="1:10" ht="13.5">
      <c r="A1" s="2" t="s">
        <v>146</v>
      </c>
      <c r="B1" s="2" t="s">
        <v>147</v>
      </c>
      <c r="C1" s="2" t="s">
        <v>148</v>
      </c>
      <c r="D1" s="2" t="s">
        <v>149</v>
      </c>
      <c r="E1" s="2" t="s">
        <v>150</v>
      </c>
      <c r="F1" s="2" t="s">
        <v>151</v>
      </c>
      <c r="G1" s="2" t="s">
        <v>152</v>
      </c>
      <c r="H1" s="2" t="s">
        <v>153</v>
      </c>
      <c r="I1" s="2" t="s">
        <v>154</v>
      </c>
      <c r="J1" s="2" t="s">
        <v>155</v>
      </c>
    </row>
    <row r="2" spans="1:10" ht="13.5">
      <c r="A2" s="2">
        <f>'データ完成'!B3</f>
      </c>
      <c r="B2" s="2">
        <f>'データ完成'!C3</f>
      </c>
      <c r="C2" s="2">
        <f>'データ完成'!D3</f>
      </c>
      <c r="D2" s="2">
        <f>'データ完成'!E3</f>
      </c>
      <c r="E2" s="2">
        <f>'データ完成'!F3</f>
      </c>
      <c r="F2" s="2">
        <f>'データ完成'!G3</f>
      </c>
      <c r="G2" s="2">
        <f>'データ完成'!H3</f>
      </c>
      <c r="H2" s="2">
        <f>'データ完成'!I3</f>
      </c>
      <c r="I2" s="2">
        <f>'データ完成'!J3</f>
      </c>
      <c r="J2" s="2">
        <f>'データ完成'!K3</f>
      </c>
    </row>
    <row r="3" spans="1:10" ht="13.5">
      <c r="A3" s="2">
        <f>'データ完成'!B4</f>
      </c>
      <c r="B3" s="2">
        <f>'データ完成'!C4</f>
      </c>
      <c r="C3" s="2">
        <f>'データ完成'!D4</f>
      </c>
      <c r="D3" s="2">
        <f>'データ完成'!E4</f>
      </c>
      <c r="E3" s="2">
        <f>'データ完成'!F4</f>
      </c>
      <c r="F3" s="2">
        <f>'データ完成'!G4</f>
      </c>
      <c r="G3" s="2">
        <f>'データ完成'!H4</f>
      </c>
      <c r="H3" s="2">
        <f>'データ完成'!I4</f>
      </c>
      <c r="I3" s="2">
        <f>'データ完成'!J4</f>
      </c>
      <c r="J3" s="2">
        <f>'データ完成'!K4</f>
      </c>
    </row>
    <row r="4" spans="1:10" ht="13.5">
      <c r="A4" s="2">
        <f>'データ完成'!B5</f>
      </c>
      <c r="B4" s="2">
        <f>'データ完成'!C5</f>
      </c>
      <c r="C4" s="2">
        <f>'データ完成'!D5</f>
      </c>
      <c r="D4" s="2">
        <f>'データ完成'!E5</f>
      </c>
      <c r="E4" s="2">
        <f>'データ完成'!F5</f>
      </c>
      <c r="F4" s="2">
        <f>'データ完成'!G5</f>
      </c>
      <c r="G4" s="2">
        <f>'データ完成'!H5</f>
      </c>
      <c r="H4" s="2">
        <f>'データ完成'!I5</f>
      </c>
      <c r="I4" s="2">
        <f>'データ完成'!J5</f>
      </c>
      <c r="J4" s="2">
        <f>'データ完成'!K5</f>
      </c>
    </row>
    <row r="5" spans="1:10" ht="13.5">
      <c r="A5" s="2">
        <f>'データ完成'!B6</f>
      </c>
      <c r="B5" s="2">
        <f>'データ完成'!C6</f>
      </c>
      <c r="C5" s="2">
        <f>'データ完成'!D6</f>
      </c>
      <c r="D5" s="2">
        <f>'データ完成'!E6</f>
      </c>
      <c r="E5" s="2">
        <f>'データ完成'!F6</f>
      </c>
      <c r="F5" s="2">
        <f>'データ完成'!G6</f>
      </c>
      <c r="G5" s="2">
        <f>'データ完成'!H6</f>
      </c>
      <c r="H5" s="2">
        <f>'データ完成'!I6</f>
      </c>
      <c r="I5" s="2">
        <f>'データ完成'!J6</f>
      </c>
      <c r="J5" s="2">
        <f>'データ完成'!K6</f>
      </c>
    </row>
    <row r="6" spans="1:10" ht="13.5">
      <c r="A6" s="2">
        <f>'データ完成'!B7</f>
      </c>
      <c r="B6" s="2">
        <f>'データ完成'!C7</f>
      </c>
      <c r="C6" s="2">
        <f>'データ完成'!D7</f>
      </c>
      <c r="D6" s="2">
        <f>'データ完成'!E7</f>
      </c>
      <c r="E6" s="2">
        <f>'データ完成'!F7</f>
      </c>
      <c r="F6" s="2">
        <f>'データ完成'!G7</f>
      </c>
      <c r="G6" s="2">
        <f>'データ完成'!H7</f>
      </c>
      <c r="H6" s="2">
        <f>'データ完成'!I7</f>
      </c>
      <c r="I6" s="2">
        <f>'データ完成'!J7</f>
      </c>
      <c r="J6" s="2">
        <f>'データ完成'!K7</f>
      </c>
    </row>
    <row r="7" spans="1:10" ht="13.5">
      <c r="A7" s="2">
        <f>'データ完成'!B8</f>
      </c>
      <c r="B7" s="2">
        <f>'データ完成'!C8</f>
      </c>
      <c r="C7" s="2">
        <f>'データ完成'!D8</f>
      </c>
      <c r="D7" s="2">
        <f>'データ完成'!E8</f>
      </c>
      <c r="E7" s="2">
        <f>'データ完成'!F8</f>
      </c>
      <c r="F7" s="2">
        <f>'データ完成'!G8</f>
      </c>
      <c r="G7" s="2">
        <f>'データ完成'!H8</f>
      </c>
      <c r="H7" s="2">
        <f>'データ完成'!I8</f>
      </c>
      <c r="I7" s="2">
        <f>'データ完成'!J8</f>
      </c>
      <c r="J7" s="2">
        <f>'データ完成'!K8</f>
      </c>
    </row>
    <row r="8" spans="1:10" ht="13.5">
      <c r="A8" s="2">
        <f>'データ完成'!B9</f>
      </c>
      <c r="B8" s="2">
        <f>'データ完成'!C9</f>
      </c>
      <c r="C8" s="2">
        <f>'データ完成'!D9</f>
      </c>
      <c r="D8" s="2">
        <f>'データ完成'!E9</f>
      </c>
      <c r="E8" s="2">
        <f>'データ完成'!F9</f>
      </c>
      <c r="F8" s="2">
        <f>'データ完成'!G9</f>
      </c>
      <c r="G8" s="2">
        <f>'データ完成'!H9</f>
      </c>
      <c r="H8" s="2">
        <f>'データ完成'!I9</f>
      </c>
      <c r="I8" s="2">
        <f>'データ完成'!J9</f>
      </c>
      <c r="J8" s="2">
        <f>'データ完成'!K9</f>
      </c>
    </row>
    <row r="9" spans="1:10" ht="13.5">
      <c r="A9" s="2">
        <f>'データ完成'!B10</f>
      </c>
      <c r="B9" s="2">
        <f>'データ完成'!C10</f>
      </c>
      <c r="C9" s="2">
        <f>'データ完成'!D10</f>
      </c>
      <c r="D9" s="2">
        <f>'データ完成'!E10</f>
      </c>
      <c r="E9" s="2">
        <f>'データ完成'!F10</f>
      </c>
      <c r="F9" s="2">
        <f>'データ完成'!G10</f>
      </c>
      <c r="G9" s="2">
        <f>'データ完成'!H10</f>
      </c>
      <c r="H9" s="2">
        <f>'データ完成'!I10</f>
      </c>
      <c r="I9" s="2">
        <f>'データ完成'!J10</f>
      </c>
      <c r="J9" s="2">
        <f>'データ完成'!K10</f>
      </c>
    </row>
    <row r="10" spans="1:10" ht="13.5">
      <c r="A10" s="2">
        <f>'データ完成'!B11</f>
      </c>
      <c r="B10" s="2">
        <f>'データ完成'!C11</f>
      </c>
      <c r="C10" s="2">
        <f>'データ完成'!D11</f>
      </c>
      <c r="D10" s="2">
        <f>'データ完成'!E11</f>
      </c>
      <c r="E10" s="2">
        <f>'データ完成'!F11</f>
      </c>
      <c r="F10" s="2">
        <f>'データ完成'!G11</f>
      </c>
      <c r="G10" s="2">
        <f>'データ完成'!H11</f>
      </c>
      <c r="H10" s="2">
        <f>'データ完成'!I11</f>
      </c>
      <c r="I10" s="2">
        <f>'データ完成'!J11</f>
      </c>
      <c r="J10" s="2">
        <f>'データ完成'!K11</f>
      </c>
    </row>
    <row r="11" spans="1:10" ht="13.5">
      <c r="A11" s="2">
        <f>'データ完成'!B12</f>
      </c>
      <c r="B11" s="2">
        <f>'データ完成'!C12</f>
      </c>
      <c r="C11" s="2">
        <f>'データ完成'!D12</f>
      </c>
      <c r="D11" s="2">
        <f>'データ完成'!E12</f>
      </c>
      <c r="E11" s="2">
        <f>'データ完成'!F12</f>
      </c>
      <c r="F11" s="2">
        <f>'データ完成'!G12</f>
      </c>
      <c r="G11" s="2">
        <f>'データ完成'!H12</f>
      </c>
      <c r="H11" s="2">
        <f>'データ完成'!I12</f>
      </c>
      <c r="I11" s="2">
        <f>'データ完成'!J12</f>
      </c>
      <c r="J11" s="2">
        <f>'データ完成'!K12</f>
      </c>
    </row>
    <row r="12" spans="1:10" ht="13.5">
      <c r="A12" s="2">
        <f>'データ完成'!B13</f>
      </c>
      <c r="B12" s="2">
        <f>'データ完成'!C13</f>
      </c>
      <c r="C12" s="2">
        <f>'データ完成'!D13</f>
      </c>
      <c r="D12" s="2">
        <f>'データ完成'!E13</f>
      </c>
      <c r="E12" s="2">
        <f>'データ完成'!F13</f>
      </c>
      <c r="F12" s="2">
        <f>'データ完成'!G13</f>
      </c>
      <c r="G12" s="2">
        <f>'データ完成'!H13</f>
      </c>
      <c r="H12" s="2">
        <f>'データ完成'!I13</f>
      </c>
      <c r="I12" s="2">
        <f>'データ完成'!J13</f>
      </c>
      <c r="J12" s="2">
        <f>'データ完成'!K13</f>
      </c>
    </row>
    <row r="13" spans="1:10" ht="13.5">
      <c r="A13" s="2">
        <f>'データ完成'!B14</f>
      </c>
      <c r="B13" s="2">
        <f>'データ完成'!C14</f>
      </c>
      <c r="C13" s="2">
        <f>'データ完成'!D14</f>
      </c>
      <c r="D13" s="2">
        <f>'データ完成'!E14</f>
      </c>
      <c r="E13" s="2">
        <f>'データ完成'!F14</f>
      </c>
      <c r="F13" s="2">
        <f>'データ完成'!G14</f>
      </c>
      <c r="G13" s="2">
        <f>'データ完成'!H14</f>
      </c>
      <c r="H13" s="2">
        <f>'データ完成'!I14</f>
      </c>
      <c r="I13" s="2">
        <f>'データ完成'!J14</f>
      </c>
      <c r="J13" s="2">
        <f>'データ完成'!K14</f>
      </c>
    </row>
    <row r="14" spans="1:10" ht="13.5">
      <c r="A14" s="2">
        <f>'データ完成'!B15</f>
      </c>
      <c r="B14" s="2">
        <f>'データ完成'!C15</f>
      </c>
      <c r="C14" s="2">
        <f>'データ完成'!D15</f>
      </c>
      <c r="D14" s="2">
        <f>'データ完成'!E15</f>
      </c>
      <c r="E14" s="2">
        <f>'データ完成'!F15</f>
      </c>
      <c r="F14" s="2">
        <f>'データ完成'!G15</f>
      </c>
      <c r="G14" s="2">
        <f>'データ完成'!H15</f>
      </c>
      <c r="H14" s="2">
        <f>'データ完成'!I15</f>
      </c>
      <c r="I14" s="2">
        <f>'データ完成'!J15</f>
      </c>
      <c r="J14" s="2">
        <f>'データ完成'!K15</f>
      </c>
    </row>
    <row r="15" spans="1:10" ht="13.5">
      <c r="A15" s="2">
        <f>'データ完成'!B16</f>
      </c>
      <c r="B15" s="2">
        <f>'データ完成'!C16</f>
      </c>
      <c r="C15" s="2">
        <f>'データ完成'!D16</f>
      </c>
      <c r="D15" s="2">
        <f>'データ完成'!E16</f>
      </c>
      <c r="E15" s="2">
        <f>'データ完成'!F16</f>
      </c>
      <c r="F15" s="2">
        <f>'データ完成'!G16</f>
      </c>
      <c r="G15" s="2">
        <f>'データ完成'!H16</f>
      </c>
      <c r="H15" s="2">
        <f>'データ完成'!I16</f>
      </c>
      <c r="I15" s="2">
        <f>'データ完成'!J16</f>
      </c>
      <c r="J15" s="2">
        <f>'データ完成'!K16</f>
      </c>
    </row>
    <row r="16" spans="1:10" ht="13.5">
      <c r="A16" s="2">
        <f>'データ完成'!B17</f>
      </c>
      <c r="B16" s="2">
        <f>'データ完成'!C17</f>
      </c>
      <c r="C16" s="2">
        <f>'データ完成'!D17</f>
      </c>
      <c r="D16" s="2">
        <f>'データ完成'!E17</f>
      </c>
      <c r="E16" s="2">
        <f>'データ完成'!F17</f>
      </c>
      <c r="F16" s="2">
        <f>'データ完成'!G17</f>
      </c>
      <c r="G16" s="2">
        <f>'データ完成'!H17</f>
      </c>
      <c r="H16" s="2">
        <f>'データ完成'!I17</f>
      </c>
      <c r="I16" s="2">
        <f>'データ完成'!J17</f>
      </c>
      <c r="J16" s="2">
        <f>'データ完成'!K17</f>
      </c>
    </row>
    <row r="17" spans="1:10" ht="13.5">
      <c r="A17" s="2">
        <f>'データ完成'!B18</f>
      </c>
      <c r="B17" s="2">
        <f>'データ完成'!C18</f>
      </c>
      <c r="C17" s="2">
        <f>'データ完成'!D18</f>
      </c>
      <c r="D17" s="2">
        <f>'データ完成'!E18</f>
      </c>
      <c r="E17" s="2">
        <f>'データ完成'!F18</f>
      </c>
      <c r="F17" s="2">
        <f>'データ完成'!G18</f>
      </c>
      <c r="G17" s="2">
        <f>'データ完成'!H18</f>
      </c>
      <c r="H17" s="2">
        <f>'データ完成'!I18</f>
      </c>
      <c r="I17" s="2">
        <f>'データ完成'!J18</f>
      </c>
      <c r="J17" s="2">
        <f>'データ完成'!K18</f>
      </c>
    </row>
    <row r="18" spans="1:10" ht="13.5">
      <c r="A18" s="2">
        <f>'データ完成'!B19</f>
      </c>
      <c r="B18" s="2">
        <f>'データ完成'!C19</f>
      </c>
      <c r="C18" s="2">
        <f>'データ完成'!D19</f>
      </c>
      <c r="D18" s="2">
        <f>'データ完成'!E19</f>
      </c>
      <c r="E18" s="2">
        <f>'データ完成'!F19</f>
      </c>
      <c r="F18" s="2">
        <f>'データ完成'!G19</f>
      </c>
      <c r="G18" s="2">
        <f>'データ完成'!H19</f>
      </c>
      <c r="H18" s="2">
        <f>'データ完成'!I19</f>
      </c>
      <c r="I18" s="2">
        <f>'データ完成'!J19</f>
      </c>
      <c r="J18" s="2">
        <f>'データ完成'!K19</f>
      </c>
    </row>
    <row r="19" spans="1:10" ht="13.5">
      <c r="A19" s="2">
        <f>'データ完成'!B20</f>
      </c>
      <c r="B19" s="2">
        <f>'データ完成'!C20</f>
      </c>
      <c r="C19" s="2">
        <f>'データ完成'!D20</f>
      </c>
      <c r="D19" s="2">
        <f>'データ完成'!E20</f>
      </c>
      <c r="E19" s="2">
        <f>'データ完成'!F20</f>
      </c>
      <c r="F19" s="2">
        <f>'データ完成'!G20</f>
      </c>
      <c r="G19" s="2">
        <f>'データ完成'!H20</f>
      </c>
      <c r="H19" s="2">
        <f>'データ完成'!I20</f>
      </c>
      <c r="I19" s="2">
        <f>'データ完成'!J20</f>
      </c>
      <c r="J19" s="2">
        <f>'データ完成'!K20</f>
      </c>
    </row>
    <row r="20" spans="1:10" ht="13.5">
      <c r="A20" s="2">
        <f>'データ完成'!B21</f>
      </c>
      <c r="B20" s="2">
        <f>'データ完成'!C21</f>
      </c>
      <c r="C20" s="2">
        <f>'データ完成'!D21</f>
      </c>
      <c r="D20" s="2">
        <f>'データ完成'!E21</f>
      </c>
      <c r="E20" s="2">
        <f>'データ完成'!F21</f>
      </c>
      <c r="F20" s="2">
        <f>'データ完成'!G21</f>
      </c>
      <c r="G20" s="2">
        <f>'データ完成'!H21</f>
      </c>
      <c r="H20" s="2">
        <f>'データ完成'!I21</f>
      </c>
      <c r="I20" s="2">
        <f>'データ完成'!J21</f>
      </c>
      <c r="J20" s="2">
        <f>'データ完成'!K21</f>
      </c>
    </row>
    <row r="21" spans="1:10" ht="13.5">
      <c r="A21" s="2">
        <f>'データ完成'!B22</f>
      </c>
      <c r="B21" s="2">
        <f>'データ完成'!C22</f>
      </c>
      <c r="C21" s="2">
        <f>'データ完成'!D22</f>
      </c>
      <c r="D21" s="2">
        <f>'データ完成'!E22</f>
      </c>
      <c r="E21" s="2">
        <f>'データ完成'!F22</f>
      </c>
      <c r="F21" s="2">
        <f>'データ完成'!G22</f>
      </c>
      <c r="G21" s="2">
        <f>'データ完成'!H22</f>
      </c>
      <c r="H21" s="2">
        <f>'データ完成'!I22</f>
      </c>
      <c r="I21" s="2">
        <f>'データ完成'!J22</f>
      </c>
      <c r="J21" s="2">
        <f>'データ完成'!K22</f>
      </c>
    </row>
    <row r="22" spans="1:10" ht="13.5">
      <c r="A22" s="2">
        <f>'データ完成'!B23</f>
      </c>
      <c r="B22" s="2">
        <f>'データ完成'!C23</f>
      </c>
      <c r="C22" s="2">
        <f>'データ完成'!D23</f>
      </c>
      <c r="D22" s="2">
        <f>'データ完成'!E23</f>
      </c>
      <c r="E22" s="2">
        <f>'データ完成'!F23</f>
      </c>
      <c r="F22" s="2">
        <f>'データ完成'!G23</f>
      </c>
      <c r="G22" s="2">
        <f>'データ完成'!H23</f>
      </c>
      <c r="H22" s="2">
        <f>'データ完成'!I23</f>
      </c>
      <c r="I22" s="2">
        <f>'データ完成'!J23</f>
      </c>
      <c r="J22" s="2">
        <f>'データ完成'!K23</f>
      </c>
    </row>
    <row r="23" spans="1:10" ht="13.5">
      <c r="A23" s="2">
        <f>'データ完成'!B24</f>
      </c>
      <c r="B23" s="2">
        <f>'データ完成'!C24</f>
      </c>
      <c r="C23" s="2">
        <f>'データ完成'!D24</f>
      </c>
      <c r="D23" s="2">
        <f>'データ完成'!E24</f>
      </c>
      <c r="E23" s="2">
        <f>'データ完成'!F24</f>
      </c>
      <c r="F23" s="2">
        <f>'データ完成'!G24</f>
      </c>
      <c r="G23" s="2">
        <f>'データ完成'!H24</f>
      </c>
      <c r="H23" s="2">
        <f>'データ完成'!I24</f>
      </c>
      <c r="I23" s="2">
        <f>'データ完成'!J24</f>
      </c>
      <c r="J23" s="2">
        <f>'データ完成'!K24</f>
      </c>
    </row>
    <row r="24" spans="1:10" ht="13.5">
      <c r="A24" s="2">
        <f>'データ完成'!B25</f>
      </c>
      <c r="B24" s="2">
        <f>'データ完成'!C25</f>
      </c>
      <c r="C24" s="2">
        <f>'データ完成'!D25</f>
      </c>
      <c r="D24" s="2">
        <f>'データ完成'!E25</f>
      </c>
      <c r="E24" s="2">
        <f>'データ完成'!F25</f>
      </c>
      <c r="F24" s="2">
        <f>'データ完成'!G25</f>
      </c>
      <c r="G24" s="2">
        <f>'データ完成'!H25</f>
      </c>
      <c r="H24" s="2">
        <f>'データ完成'!I25</f>
      </c>
      <c r="I24" s="2">
        <f>'データ完成'!J25</f>
      </c>
      <c r="J24" s="2">
        <f>'データ完成'!K25</f>
      </c>
    </row>
    <row r="25" spans="1:10" ht="13.5">
      <c r="A25" s="2">
        <f>'データ完成'!B26</f>
      </c>
      <c r="B25" s="2">
        <f>'データ完成'!C26</f>
      </c>
      <c r="C25" s="2">
        <f>'データ完成'!D26</f>
      </c>
      <c r="D25" s="2">
        <f>'データ完成'!E26</f>
      </c>
      <c r="E25" s="2">
        <f>'データ完成'!F26</f>
      </c>
      <c r="F25" s="2">
        <f>'データ完成'!G26</f>
      </c>
      <c r="G25" s="2">
        <f>'データ完成'!H26</f>
      </c>
      <c r="H25" s="2">
        <f>'データ完成'!I26</f>
      </c>
      <c r="I25" s="2">
        <f>'データ完成'!J26</f>
      </c>
      <c r="J25" s="2">
        <f>'データ完成'!K26</f>
      </c>
    </row>
    <row r="26" spans="1:10" ht="13.5">
      <c r="A26" s="2">
        <f>'データ完成'!B27</f>
      </c>
      <c r="B26" s="2">
        <f>'データ完成'!C27</f>
      </c>
      <c r="C26" s="2">
        <f>'データ完成'!D27</f>
      </c>
      <c r="D26" s="2">
        <f>'データ完成'!E27</f>
      </c>
      <c r="E26" s="2">
        <f>'データ完成'!F27</f>
      </c>
      <c r="F26" s="2">
        <f>'データ完成'!G27</f>
      </c>
      <c r="G26" s="2">
        <f>'データ完成'!H27</f>
      </c>
      <c r="H26" s="2">
        <f>'データ完成'!I27</f>
      </c>
      <c r="I26" s="2">
        <f>'データ完成'!J27</f>
      </c>
      <c r="J26" s="2">
        <f>'データ完成'!K27</f>
      </c>
    </row>
    <row r="27" spans="1:10" ht="13.5">
      <c r="A27" s="2">
        <f>'データ完成'!B28</f>
      </c>
      <c r="B27" s="2">
        <f>'データ完成'!C28</f>
      </c>
      <c r="C27" s="2">
        <f>'データ完成'!D28</f>
      </c>
      <c r="D27" s="2">
        <f>'データ完成'!E28</f>
      </c>
      <c r="E27" s="2">
        <f>'データ完成'!F28</f>
      </c>
      <c r="F27" s="2">
        <f>'データ完成'!G28</f>
      </c>
      <c r="G27" s="2">
        <f>'データ完成'!H28</f>
      </c>
      <c r="H27" s="2">
        <f>'データ完成'!I28</f>
      </c>
      <c r="I27" s="2">
        <f>'データ完成'!J28</f>
      </c>
      <c r="J27" s="2">
        <f>'データ完成'!K28</f>
      </c>
    </row>
    <row r="28" spans="1:10" ht="13.5">
      <c r="A28" s="2">
        <f>'データ完成'!B29</f>
      </c>
      <c r="B28" s="2">
        <f>'データ完成'!C29</f>
      </c>
      <c r="C28" s="2">
        <f>'データ完成'!D29</f>
      </c>
      <c r="D28" s="2">
        <f>'データ完成'!E29</f>
      </c>
      <c r="E28" s="2">
        <f>'データ完成'!F29</f>
      </c>
      <c r="F28" s="2">
        <f>'データ完成'!G29</f>
      </c>
      <c r="G28" s="2">
        <f>'データ完成'!H29</f>
      </c>
      <c r="H28" s="2">
        <f>'データ完成'!I29</f>
      </c>
      <c r="I28" s="2">
        <f>'データ完成'!J29</f>
      </c>
      <c r="J28" s="2">
        <f>'データ完成'!K29</f>
      </c>
    </row>
    <row r="29" spans="1:10" ht="13.5">
      <c r="A29" s="2">
        <f>'データ完成'!B30</f>
      </c>
      <c r="B29" s="2">
        <f>'データ完成'!C30</f>
      </c>
      <c r="C29" s="2">
        <f>'データ完成'!D30</f>
      </c>
      <c r="D29" s="2">
        <f>'データ完成'!E30</f>
      </c>
      <c r="E29" s="2">
        <f>'データ完成'!F30</f>
      </c>
      <c r="F29" s="2">
        <f>'データ完成'!G30</f>
      </c>
      <c r="G29" s="2">
        <f>'データ完成'!H30</f>
      </c>
      <c r="H29" s="2">
        <f>'データ完成'!I30</f>
      </c>
      <c r="I29" s="2">
        <f>'データ完成'!J30</f>
      </c>
      <c r="J29" s="2">
        <f>'データ完成'!K30</f>
      </c>
    </row>
    <row r="30" spans="1:10" ht="13.5">
      <c r="A30" s="2">
        <f>'データ完成'!B31</f>
      </c>
      <c r="B30" s="2">
        <f>'データ完成'!C31</f>
      </c>
      <c r="C30" s="2">
        <f>'データ完成'!D31</f>
      </c>
      <c r="D30" s="2">
        <f>'データ完成'!E31</f>
      </c>
      <c r="E30" s="2">
        <f>'データ完成'!F31</f>
      </c>
      <c r="F30" s="2">
        <f>'データ完成'!G31</f>
      </c>
      <c r="G30" s="2">
        <f>'データ完成'!H31</f>
      </c>
      <c r="H30" s="2">
        <f>'データ完成'!I31</f>
      </c>
      <c r="I30" s="2">
        <f>'データ完成'!J31</f>
      </c>
      <c r="J30" s="2">
        <f>'データ完成'!K31</f>
      </c>
    </row>
    <row r="31" spans="1:10" ht="13.5">
      <c r="A31" s="2">
        <f>'データ完成'!B32</f>
      </c>
      <c r="B31" s="2">
        <f>'データ完成'!C32</f>
      </c>
      <c r="C31" s="2">
        <f>'データ完成'!D32</f>
      </c>
      <c r="D31" s="2">
        <f>'データ完成'!E32</f>
      </c>
      <c r="E31" s="2">
        <f>'データ完成'!F32</f>
      </c>
      <c r="F31" s="2">
        <f>'データ完成'!G32</f>
      </c>
      <c r="G31" s="2">
        <f>'データ完成'!H32</f>
      </c>
      <c r="H31" s="2">
        <f>'データ完成'!I32</f>
      </c>
      <c r="I31" s="2">
        <f>'データ完成'!J32</f>
      </c>
      <c r="J31" s="2">
        <f>'データ完成'!K32</f>
      </c>
    </row>
    <row r="32" spans="1:10" ht="13.5">
      <c r="A32" s="2">
        <f>'データ完成'!B33</f>
      </c>
      <c r="B32" s="2">
        <f>'データ完成'!C33</f>
      </c>
      <c r="C32" s="2">
        <f>'データ完成'!D33</f>
      </c>
      <c r="D32" s="2">
        <f>'データ完成'!E33</f>
      </c>
      <c r="E32" s="2">
        <f>'データ完成'!F33</f>
      </c>
      <c r="F32" s="2">
        <f>'データ完成'!G33</f>
      </c>
      <c r="G32" s="2">
        <f>'データ完成'!H33</f>
      </c>
      <c r="H32" s="2">
        <f>'データ完成'!I33</f>
      </c>
      <c r="I32" s="2">
        <f>'データ完成'!J33</f>
      </c>
      <c r="J32" s="2">
        <f>'データ完成'!K33</f>
      </c>
    </row>
    <row r="33" spans="1:10" ht="13.5">
      <c r="A33" s="2">
        <f>'データ完成'!B34</f>
      </c>
      <c r="B33" s="2">
        <f>'データ完成'!C34</f>
      </c>
      <c r="C33" s="2">
        <f>'データ完成'!D34</f>
      </c>
      <c r="D33" s="2">
        <f>'データ完成'!E34</f>
      </c>
      <c r="E33" s="2">
        <f>'データ完成'!F34</f>
      </c>
      <c r="F33" s="2">
        <f>'データ完成'!G34</f>
      </c>
      <c r="G33" s="2">
        <f>'データ完成'!H34</f>
      </c>
      <c r="H33" s="2">
        <f>'データ完成'!I34</f>
      </c>
      <c r="I33" s="2">
        <f>'データ完成'!J34</f>
      </c>
      <c r="J33" s="2">
        <f>'データ完成'!K34</f>
      </c>
    </row>
    <row r="34" spans="1:10" ht="13.5">
      <c r="A34" s="2">
        <f>'データ完成'!B35</f>
      </c>
      <c r="B34" s="2">
        <f>'データ完成'!C35</f>
      </c>
      <c r="C34" s="2">
        <f>'データ完成'!D35</f>
      </c>
      <c r="D34" s="2">
        <f>'データ完成'!E35</f>
      </c>
      <c r="E34" s="2">
        <f>'データ完成'!F35</f>
      </c>
      <c r="F34" s="2">
        <f>'データ完成'!G35</f>
      </c>
      <c r="G34" s="2">
        <f>'データ完成'!H35</f>
      </c>
      <c r="H34" s="2">
        <f>'データ完成'!I35</f>
      </c>
      <c r="I34" s="2">
        <f>'データ完成'!J35</f>
      </c>
      <c r="J34" s="2">
        <f>'データ完成'!K35</f>
      </c>
    </row>
    <row r="35" spans="1:10" ht="13.5">
      <c r="A35" s="2">
        <f>'データ完成'!B36</f>
      </c>
      <c r="B35" s="2">
        <f>'データ完成'!C36</f>
      </c>
      <c r="C35" s="2">
        <f>'データ完成'!D36</f>
      </c>
      <c r="D35" s="2">
        <f>'データ完成'!E36</f>
      </c>
      <c r="E35" s="2">
        <f>'データ完成'!F36</f>
      </c>
      <c r="F35" s="2">
        <f>'データ完成'!G36</f>
      </c>
      <c r="G35" s="2">
        <f>'データ完成'!H36</f>
      </c>
      <c r="H35" s="2">
        <f>'データ完成'!I36</f>
      </c>
      <c r="I35" s="2">
        <f>'データ完成'!J36</f>
      </c>
      <c r="J35" s="2">
        <f>'データ完成'!K36</f>
      </c>
    </row>
    <row r="36" spans="1:10" ht="13.5">
      <c r="A36" s="2">
        <f>'データ完成'!B37</f>
      </c>
      <c r="B36" s="2">
        <f>'データ完成'!C37</f>
      </c>
      <c r="C36" s="2">
        <f>'データ完成'!D37</f>
      </c>
      <c r="D36" s="2">
        <f>'データ完成'!E37</f>
      </c>
      <c r="E36" s="2">
        <f>'データ完成'!F37</f>
      </c>
      <c r="F36" s="2">
        <f>'データ完成'!G37</f>
      </c>
      <c r="G36" s="2">
        <f>'データ完成'!H37</f>
      </c>
      <c r="H36" s="2">
        <f>'データ完成'!I37</f>
      </c>
      <c r="I36" s="2">
        <f>'データ完成'!J37</f>
      </c>
      <c r="J36" s="2">
        <f>'データ完成'!K37</f>
      </c>
    </row>
    <row r="37" spans="1:10" ht="13.5">
      <c r="A37" s="2">
        <f>'データ完成'!B38</f>
      </c>
      <c r="B37" s="2">
        <f>'データ完成'!C38</f>
      </c>
      <c r="C37" s="2">
        <f>'データ完成'!D38</f>
      </c>
      <c r="D37" s="2">
        <f>'データ完成'!E38</f>
      </c>
      <c r="E37" s="2">
        <f>'データ完成'!F38</f>
      </c>
      <c r="F37" s="2">
        <f>'データ完成'!G38</f>
      </c>
      <c r="G37" s="2">
        <f>'データ完成'!H38</f>
      </c>
      <c r="H37" s="2">
        <f>'データ完成'!I38</f>
      </c>
      <c r="I37" s="2">
        <f>'データ完成'!J38</f>
      </c>
      <c r="J37" s="2">
        <f>'データ完成'!K38</f>
      </c>
    </row>
    <row r="38" spans="1:10" ht="13.5">
      <c r="A38" s="2">
        <f>'データ完成'!B39</f>
      </c>
      <c r="B38" s="2">
        <f>'データ完成'!C39</f>
      </c>
      <c r="C38" s="2">
        <f>'データ完成'!D39</f>
      </c>
      <c r="D38" s="2">
        <f>'データ完成'!E39</f>
      </c>
      <c r="E38" s="2">
        <f>'データ完成'!F39</f>
      </c>
      <c r="F38" s="2">
        <f>'データ完成'!G39</f>
      </c>
      <c r="G38" s="2">
        <f>'データ完成'!H39</f>
      </c>
      <c r="H38" s="2">
        <f>'データ完成'!I39</f>
      </c>
      <c r="I38" s="2">
        <f>'データ完成'!J39</f>
      </c>
      <c r="J38" s="2">
        <f>'データ完成'!K39</f>
      </c>
    </row>
    <row r="39" spans="1:10" ht="13.5">
      <c r="A39" s="2">
        <f>'データ完成'!B40</f>
      </c>
      <c r="B39" s="2">
        <f>'データ完成'!C40</f>
      </c>
      <c r="C39" s="2">
        <f>'データ完成'!D40</f>
      </c>
      <c r="D39" s="2">
        <f>'データ完成'!E40</f>
      </c>
      <c r="E39" s="2">
        <f>'データ完成'!F40</f>
      </c>
      <c r="F39" s="2">
        <f>'データ完成'!G40</f>
      </c>
      <c r="G39" s="2">
        <f>'データ完成'!H40</f>
      </c>
      <c r="H39" s="2">
        <f>'データ完成'!I40</f>
      </c>
      <c r="I39" s="2">
        <f>'データ完成'!J40</f>
      </c>
      <c r="J39" s="2">
        <f>'データ完成'!K40</f>
      </c>
    </row>
    <row r="40" spans="1:10" ht="13.5">
      <c r="A40" s="2">
        <f>'データ完成'!B41</f>
      </c>
      <c r="B40" s="2">
        <f>'データ完成'!C41</f>
      </c>
      <c r="C40" s="2">
        <f>'データ完成'!D41</f>
      </c>
      <c r="D40" s="2">
        <f>'データ完成'!E41</f>
      </c>
      <c r="E40" s="2">
        <f>'データ完成'!F41</f>
      </c>
      <c r="F40" s="2">
        <f>'データ完成'!G41</f>
      </c>
      <c r="G40" s="2">
        <f>'データ完成'!H41</f>
      </c>
      <c r="H40" s="2">
        <f>'データ完成'!I41</f>
      </c>
      <c r="I40" s="2">
        <f>'データ完成'!J41</f>
      </c>
      <c r="J40" s="2">
        <f>'データ完成'!K41</f>
      </c>
    </row>
    <row r="41" spans="1:10" ht="13.5">
      <c r="A41" s="2">
        <f>'データ完成'!B42</f>
      </c>
      <c r="B41" s="2">
        <f>'データ完成'!C42</f>
      </c>
      <c r="C41" s="2">
        <f>'データ完成'!D42</f>
      </c>
      <c r="D41" s="2">
        <f>'データ完成'!E42</f>
      </c>
      <c r="E41" s="2">
        <f>'データ完成'!F42</f>
      </c>
      <c r="F41" s="2">
        <f>'データ完成'!G42</f>
      </c>
      <c r="G41" s="2">
        <f>'データ完成'!H42</f>
      </c>
      <c r="H41" s="2">
        <f>'データ完成'!I42</f>
      </c>
      <c r="I41" s="2">
        <f>'データ完成'!J42</f>
      </c>
      <c r="J41" s="2">
        <f>'データ完成'!K42</f>
      </c>
    </row>
    <row r="42" spans="1:10" ht="13.5">
      <c r="A42" s="2">
        <f>'データ完成'!B43</f>
      </c>
      <c r="B42" s="2">
        <f>'データ完成'!C43</f>
      </c>
      <c r="C42" s="2">
        <f>'データ完成'!D43</f>
      </c>
      <c r="D42" s="2">
        <f>'データ完成'!E43</f>
      </c>
      <c r="E42" s="2">
        <f>'データ完成'!F43</f>
      </c>
      <c r="F42" s="2">
        <f>'データ完成'!G43</f>
      </c>
      <c r="G42" s="2">
        <f>'データ完成'!H43</f>
      </c>
      <c r="H42" s="2">
        <f>'データ完成'!I43</f>
      </c>
      <c r="I42" s="2">
        <f>'データ完成'!J43</f>
      </c>
      <c r="J42" s="2">
        <f>'データ完成'!K43</f>
      </c>
    </row>
    <row r="43" spans="1:10" ht="13.5">
      <c r="A43" s="2">
        <f>'データ完成'!B44</f>
      </c>
      <c r="B43" s="2">
        <f>'データ完成'!C44</f>
      </c>
      <c r="C43" s="2">
        <f>'データ完成'!D44</f>
      </c>
      <c r="D43" s="2">
        <f>'データ完成'!E44</f>
      </c>
      <c r="E43" s="2">
        <f>'データ完成'!F44</f>
      </c>
      <c r="F43" s="2">
        <f>'データ完成'!G44</f>
      </c>
      <c r="G43" s="2">
        <f>'データ完成'!H44</f>
      </c>
      <c r="H43" s="2">
        <f>'データ完成'!I44</f>
      </c>
      <c r="I43" s="2">
        <f>'データ完成'!J44</f>
      </c>
      <c r="J43" s="2">
        <f>'データ完成'!K44</f>
      </c>
    </row>
    <row r="44" spans="1:10" ht="13.5">
      <c r="A44" s="2">
        <f>'データ完成'!B45</f>
      </c>
      <c r="B44" s="2">
        <f>'データ完成'!C45</f>
      </c>
      <c r="C44" s="2">
        <f>'データ完成'!D45</f>
      </c>
      <c r="D44" s="2">
        <f>'データ完成'!E45</f>
      </c>
      <c r="E44" s="2">
        <f>'データ完成'!F45</f>
      </c>
      <c r="F44" s="2">
        <f>'データ完成'!G45</f>
      </c>
      <c r="G44" s="2">
        <f>'データ完成'!H45</f>
      </c>
      <c r="H44" s="2">
        <f>'データ完成'!I45</f>
      </c>
      <c r="I44" s="2">
        <f>'データ完成'!J45</f>
      </c>
      <c r="J44" s="2">
        <f>'データ完成'!K45</f>
      </c>
    </row>
    <row r="45" spans="1:10" ht="13.5">
      <c r="A45" s="2">
        <f>'データ完成'!B46</f>
      </c>
      <c r="B45" s="2">
        <f>'データ完成'!C46</f>
      </c>
      <c r="C45" s="2">
        <f>'データ完成'!D46</f>
      </c>
      <c r="D45" s="2">
        <f>'データ完成'!E46</f>
      </c>
      <c r="E45" s="2">
        <f>'データ完成'!F46</f>
      </c>
      <c r="F45" s="2">
        <f>'データ完成'!G46</f>
      </c>
      <c r="G45" s="2">
        <f>'データ完成'!H46</f>
      </c>
      <c r="H45" s="2">
        <f>'データ完成'!I46</f>
      </c>
      <c r="I45" s="2">
        <f>'データ完成'!J46</f>
      </c>
      <c r="J45" s="2">
        <f>'データ完成'!K46</f>
      </c>
    </row>
    <row r="46" spans="1:10" ht="13.5">
      <c r="A46" s="2">
        <f>'データ完成'!B47</f>
      </c>
      <c r="B46" s="2">
        <f>'データ完成'!C47</f>
      </c>
      <c r="C46" s="2">
        <f>'データ完成'!D47</f>
      </c>
      <c r="D46" s="2">
        <f>'データ完成'!E47</f>
      </c>
      <c r="E46" s="2">
        <f>'データ完成'!F47</f>
      </c>
      <c r="F46" s="2">
        <f>'データ完成'!G47</f>
      </c>
      <c r="G46" s="2">
        <f>'データ完成'!H47</f>
      </c>
      <c r="H46" s="2">
        <f>'データ完成'!I47</f>
      </c>
      <c r="I46" s="2">
        <f>'データ完成'!J47</f>
      </c>
      <c r="J46" s="2">
        <f>'データ完成'!K47</f>
      </c>
    </row>
    <row r="47" spans="1:10" ht="13.5">
      <c r="A47" s="2">
        <f>'データ完成'!B48</f>
      </c>
      <c r="B47" s="2">
        <f>'データ完成'!C48</f>
      </c>
      <c r="C47" s="2">
        <f>'データ完成'!D48</f>
      </c>
      <c r="D47" s="2">
        <f>'データ完成'!E48</f>
      </c>
      <c r="E47" s="2">
        <f>'データ完成'!F48</f>
      </c>
      <c r="F47" s="2">
        <f>'データ完成'!G48</f>
      </c>
      <c r="G47" s="2">
        <f>'データ完成'!H48</f>
      </c>
      <c r="H47" s="2">
        <f>'データ完成'!I48</f>
      </c>
      <c r="I47" s="2">
        <f>'データ完成'!J48</f>
      </c>
      <c r="J47" s="2">
        <f>'データ完成'!K48</f>
      </c>
    </row>
    <row r="48" spans="1:10" ht="13.5">
      <c r="A48" s="2">
        <f>'データ完成'!B49</f>
      </c>
      <c r="B48" s="2">
        <f>'データ完成'!C49</f>
      </c>
      <c r="C48" s="2">
        <f>'データ完成'!D49</f>
      </c>
      <c r="D48" s="2">
        <f>'データ完成'!E49</f>
      </c>
      <c r="E48" s="2">
        <f>'データ完成'!F49</f>
      </c>
      <c r="F48" s="2">
        <f>'データ完成'!G49</f>
      </c>
      <c r="G48" s="2">
        <f>'データ完成'!H49</f>
      </c>
      <c r="H48" s="2">
        <f>'データ完成'!I49</f>
      </c>
      <c r="I48" s="2">
        <f>'データ完成'!J49</f>
      </c>
      <c r="J48" s="2">
        <f>'データ完成'!K49</f>
      </c>
    </row>
    <row r="49" spans="1:10" ht="13.5">
      <c r="A49" s="2">
        <f>'データ完成'!B50</f>
      </c>
      <c r="B49" s="2">
        <f>'データ完成'!C50</f>
      </c>
      <c r="C49" s="2">
        <f>'データ完成'!D50</f>
      </c>
      <c r="D49" s="2">
        <f>'データ完成'!E50</f>
      </c>
      <c r="E49" s="2">
        <f>'データ完成'!F50</f>
      </c>
      <c r="F49" s="2">
        <f>'データ完成'!G50</f>
      </c>
      <c r="G49" s="2">
        <f>'データ完成'!H50</f>
      </c>
      <c r="H49" s="2">
        <f>'データ完成'!I50</f>
      </c>
      <c r="I49" s="2">
        <f>'データ完成'!J50</f>
      </c>
      <c r="J49" s="2">
        <f>'データ完成'!K50</f>
      </c>
    </row>
    <row r="50" spans="1:10" ht="13.5">
      <c r="A50" s="2">
        <f>'データ完成'!B51</f>
      </c>
      <c r="B50" s="2">
        <f>'データ完成'!C51</f>
      </c>
      <c r="C50" s="2">
        <f>'データ完成'!D51</f>
      </c>
      <c r="D50" s="2">
        <f>'データ完成'!E51</f>
      </c>
      <c r="E50" s="2">
        <f>'データ完成'!F51</f>
      </c>
      <c r="F50" s="2">
        <f>'データ完成'!G51</f>
      </c>
      <c r="G50" s="2">
        <f>'データ完成'!H51</f>
      </c>
      <c r="H50" s="2">
        <f>'データ完成'!I51</f>
      </c>
      <c r="I50" s="2">
        <f>'データ完成'!J51</f>
      </c>
      <c r="J50" s="2">
        <f>'データ完成'!K51</f>
      </c>
    </row>
    <row r="51" spans="1:10" ht="13.5">
      <c r="A51" s="2">
        <f>'データ完成'!B52</f>
      </c>
      <c r="B51" s="2">
        <f>'データ完成'!C52</f>
      </c>
      <c r="C51" s="2">
        <f>'データ完成'!D52</f>
      </c>
      <c r="D51" s="2">
        <f>'データ完成'!E52</f>
      </c>
      <c r="E51" s="2">
        <f>'データ完成'!F52</f>
      </c>
      <c r="F51" s="2">
        <f>'データ完成'!G52</f>
      </c>
      <c r="G51" s="2">
        <f>'データ完成'!H52</f>
      </c>
      <c r="H51" s="2">
        <f>'データ完成'!I52</f>
      </c>
      <c r="I51" s="2">
        <f>'データ完成'!J52</f>
      </c>
      <c r="J51" s="2">
        <f>'データ完成'!K52</f>
      </c>
    </row>
  </sheetData>
  <sheetProtection selectLockedCells="1"/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K4"/>
  <sheetViews>
    <sheetView zoomScalePageLayoutView="0" workbookViewId="0" topLeftCell="A1">
      <selection activeCell="F2" sqref="F2:K3"/>
    </sheetView>
  </sheetViews>
  <sheetFormatPr defaultColWidth="9.00390625" defaultRowHeight="13.5"/>
  <cols>
    <col min="1" max="1" width="20.50390625" style="2" bestFit="1" customWidth="1"/>
    <col min="2" max="2" width="7.50390625" style="2" bestFit="1" customWidth="1"/>
    <col min="3" max="3" width="9.50390625" style="2" bestFit="1" customWidth="1"/>
    <col min="4" max="4" width="7.50390625" style="2" bestFit="1" customWidth="1"/>
    <col min="5" max="5" width="6.50390625" style="2" bestFit="1" customWidth="1"/>
    <col min="6" max="11" width="10.50390625" style="2" bestFit="1" customWidth="1"/>
    <col min="12" max="16384" width="9.00390625" style="2" customWidth="1"/>
  </cols>
  <sheetData>
    <row r="1" spans="2:11" ht="13.5">
      <c r="B1" s="2" t="s">
        <v>146</v>
      </c>
      <c r="C1" s="2" t="s">
        <v>147</v>
      </c>
      <c r="D1" s="2" t="s">
        <v>148</v>
      </c>
      <c r="E1" s="2" t="s">
        <v>159</v>
      </c>
      <c r="F1" s="2" t="s">
        <v>153</v>
      </c>
      <c r="G1" s="2" t="s">
        <v>154</v>
      </c>
      <c r="H1" s="2" t="s">
        <v>155</v>
      </c>
      <c r="I1" s="2" t="s">
        <v>160</v>
      </c>
      <c r="J1" s="2" t="s">
        <v>161</v>
      </c>
      <c r="K1" s="2" t="s">
        <v>162</v>
      </c>
    </row>
    <row r="2" spans="1:11" ht="13.5">
      <c r="A2" s="2" t="s">
        <v>586</v>
      </c>
      <c r="B2" s="2">
        <f>VALUE(28&amp;'初期設定'!$C$3)</f>
        <v>28</v>
      </c>
      <c r="C2" s="2" t="e">
        <f>VLOOKUP($B2,'学校番号'!$A$1:$C$60,2)</f>
        <v>#N/A</v>
      </c>
      <c r="D2" s="2" t="e">
        <f>VLOOKUP($B2,'学校番号'!$A$1:$C$60,3)</f>
        <v>#N/A</v>
      </c>
      <c r="E2" s="2" t="str">
        <f>"0"&amp;'記録入力'!G76&amp;'記録入力'!H76</f>
        <v>0</v>
      </c>
      <c r="F2" s="2" t="str">
        <f>'記録入力'!$E76&amp;"*"</f>
        <v>*</v>
      </c>
      <c r="G2" s="2" t="str">
        <f>'記録入力'!$E77&amp;"*"</f>
        <v>*</v>
      </c>
      <c r="H2" s="2" t="str">
        <f>'記録入力'!$E78&amp;"*"</f>
        <v>*</v>
      </c>
      <c r="I2" s="2" t="str">
        <f>'記録入力'!$E79&amp;"*"</f>
        <v>*</v>
      </c>
      <c r="J2" s="2" t="str">
        <f>'記録入力'!$E80&amp;"*"</f>
        <v>*</v>
      </c>
      <c r="K2" s="2" t="str">
        <f>'記録入力'!$E81&amp;"*"</f>
        <v>*</v>
      </c>
    </row>
    <row r="3" spans="1:11" ht="13.5">
      <c r="A3" s="2" t="s">
        <v>587</v>
      </c>
      <c r="B3" s="2">
        <f>VALUE(28&amp;'初期設定'!$C$3)</f>
        <v>28</v>
      </c>
      <c r="C3" s="2" t="e">
        <f>VLOOKUP($B3,'学校番号'!$A$1:$C$60,2)</f>
        <v>#N/A</v>
      </c>
      <c r="D3" s="2" t="e">
        <f>VLOOKUP($B3,'学校番号'!$A$1:$C$60,3)</f>
        <v>#N/A</v>
      </c>
      <c r="E3" s="130">
        <f>'記録入力'!F82&amp;'記録入力'!G82&amp;'記録入力'!H82</f>
      </c>
      <c r="F3" s="2" t="str">
        <f>'記録入力'!$E82&amp;"*"</f>
        <v>*</v>
      </c>
      <c r="G3" s="2" t="str">
        <f>'記録入力'!$E83&amp;"*"</f>
        <v>*</v>
      </c>
      <c r="H3" s="2" t="str">
        <f>'記録入力'!$E84&amp;"*"</f>
        <v>*</v>
      </c>
      <c r="I3" s="2" t="str">
        <f>'記録入力'!$E85&amp;"*"</f>
        <v>*</v>
      </c>
      <c r="J3" s="2" t="str">
        <f>'記録入力'!$E86&amp;"*"</f>
        <v>*</v>
      </c>
      <c r="K3" s="2" t="str">
        <f>'記録入力'!$E87&amp;"*"</f>
        <v>*</v>
      </c>
    </row>
    <row r="4" ht="13.5">
      <c r="E4" s="13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I85"/>
  <sheetViews>
    <sheetView zoomScalePageLayoutView="0" workbookViewId="0" topLeftCell="A1">
      <selection activeCell="A2" sqref="A2:I97"/>
    </sheetView>
  </sheetViews>
  <sheetFormatPr defaultColWidth="9.00390625" defaultRowHeight="13.5"/>
  <cols>
    <col min="1" max="1" width="16.875" style="0" customWidth="1"/>
    <col min="2" max="2" width="10.50390625" style="0" customWidth="1"/>
    <col min="3" max="4" width="13.875" style="0" bestFit="1" customWidth="1"/>
    <col min="5" max="6" width="3.50390625" style="0" bestFit="1" customWidth="1"/>
    <col min="7" max="7" width="7.50390625" style="0" bestFit="1" customWidth="1"/>
    <col min="8" max="8" width="6.50390625" style="0" bestFit="1" customWidth="1"/>
    <col min="9" max="9" width="15.00390625" style="0" bestFit="1" customWidth="1"/>
  </cols>
  <sheetData>
    <row r="1" spans="1:9" ht="14.25">
      <c r="A1" s="19" t="s">
        <v>504</v>
      </c>
      <c r="B1" s="18" t="s">
        <v>146</v>
      </c>
      <c r="C1" s="18" t="s">
        <v>177</v>
      </c>
      <c r="D1" s="18" t="s">
        <v>178</v>
      </c>
      <c r="E1" s="18" t="s">
        <v>179</v>
      </c>
      <c r="F1" s="18" t="s">
        <v>180</v>
      </c>
      <c r="G1" s="18" t="s">
        <v>181</v>
      </c>
      <c r="H1" s="18" t="s">
        <v>182</v>
      </c>
      <c r="I1" s="18" t="s">
        <v>183</v>
      </c>
    </row>
    <row r="2" spans="1:9" ht="14.25">
      <c r="A2" s="19" t="str">
        <f>'記録入力'!C4</f>
        <v>1年100m</v>
      </c>
      <c r="B2" s="28">
        <f>IF($H2="","",VLOOKUP($H2,'男子選手'!$B$2:$G$505,6,FALSE))</f>
      </c>
      <c r="C2" s="28">
        <f>IF($H2="","",VLOOKUP($H2,'男子選手'!$B$2:$G$505,2,FALSE))</f>
      </c>
      <c r="D2" s="28">
        <f>IF($H2="","",VLOOKUP($H2,'男子選手'!$B$2:$G$505,3,FALSE))</f>
      </c>
      <c r="E2" s="28">
        <f>IF(H2="","",1)</f>
      </c>
      <c r="F2" s="28">
        <f>IF(H2="","",2)</f>
      </c>
      <c r="G2" s="28">
        <f>IF(H2="","",VALUE(MID(VLOOKUP($H2,'男子選手'!$B$2:$G$505,6,FALSE),2,6)))</f>
      </c>
      <c r="H2" s="28">
        <f>'記録入力'!J4</f>
      </c>
      <c r="I2" s="28">
        <f>IF(H2="","",VLOOKUP('記録入力'!C4,'初期設定'!$C$19:$F$58,3,FALSE)&amp;" "&amp;RIGHT('記録入力'!N4,7))</f>
      </c>
    </row>
    <row r="3" spans="1:9" ht="14.25">
      <c r="A3" s="19" t="str">
        <f>'記録入力'!C5</f>
        <v>1年100m</v>
      </c>
      <c r="B3" s="28">
        <f>IF($H3="","",VLOOKUP($H3,'男子選手'!$B$2:$G$505,6,FALSE))</f>
      </c>
      <c r="C3" s="28">
        <f>IF($H3="","",VLOOKUP($H3,'男子選手'!$B$2:$G$505,2,FALSE))</f>
      </c>
      <c r="D3" s="28">
        <f>IF($H3="","",VLOOKUP($H3,'男子選手'!$B$2:$G$505,3,FALSE))</f>
      </c>
      <c r="E3" s="28">
        <f aca="true" t="shared" si="0" ref="E3:E54">IF(H3="","",1)</f>
      </c>
      <c r="F3" s="28">
        <f aca="true" t="shared" si="1" ref="F3:F54">IF(H3="","",2)</f>
      </c>
      <c r="G3" s="28">
        <f>IF(H3="","",VALUE(MID(VLOOKUP($H3,'男子選手'!$B$2:$G$505,6,FALSE),2,6)))</f>
      </c>
      <c r="H3" s="28">
        <f>'記録入力'!J5</f>
      </c>
      <c r="I3" s="28">
        <f>IF(H3="","",VLOOKUP('記録入力'!C5,'初期設定'!$C$19:$F$58,3,FALSE)&amp;" "&amp;RIGHT('記録入力'!N5,7))</f>
      </c>
    </row>
    <row r="4" spans="1:9" ht="14.25">
      <c r="A4" s="19" t="str">
        <f>'記録入力'!C6</f>
        <v>1年200m</v>
      </c>
      <c r="B4" s="28">
        <f>IF($H4="","",VLOOKUP($H4,'男子選手'!$B$2:$G$505,6,FALSE))</f>
      </c>
      <c r="C4" s="28">
        <f>IF($H4="","",VLOOKUP($H4,'男子選手'!$B$2:$G$505,2,FALSE))</f>
      </c>
      <c r="D4" s="28">
        <f>IF($H4="","",VLOOKUP($H4,'男子選手'!$B$2:$G$505,3,FALSE))</f>
      </c>
      <c r="E4" s="28">
        <f t="shared" si="0"/>
      </c>
      <c r="F4" s="28">
        <f t="shared" si="1"/>
      </c>
      <c r="G4" s="28">
        <f>IF(H4="","",VALUE(MID(VLOOKUP($H4,'男子選手'!$B$2:$G$505,6,FALSE),2,6)))</f>
      </c>
      <c r="H4" s="28">
        <f>'記録入力'!J6</f>
      </c>
      <c r="I4" s="28">
        <f>IF(H4="","",VLOOKUP('記録入力'!C6,'初期設定'!$C$19:$F$58,3,FALSE)&amp;" "&amp;RIGHT('記録入力'!N6,7))</f>
      </c>
    </row>
    <row r="5" spans="1:9" ht="14.25">
      <c r="A5" s="19" t="str">
        <f>'記録入力'!C7</f>
        <v>1年200m</v>
      </c>
      <c r="B5" s="28">
        <f>IF($H5="","",VLOOKUP($H5,'男子選手'!$B$2:$G$505,6,FALSE))</f>
      </c>
      <c r="C5" s="28">
        <f>IF($H5="","",VLOOKUP($H5,'男子選手'!$B$2:$G$505,2,FALSE))</f>
      </c>
      <c r="D5" s="28">
        <f>IF($H5="","",VLOOKUP($H5,'男子選手'!$B$2:$G$505,3,FALSE))</f>
      </c>
      <c r="E5" s="28">
        <f t="shared" si="0"/>
      </c>
      <c r="F5" s="28">
        <f t="shared" si="1"/>
      </c>
      <c r="G5" s="28">
        <f>IF(H5="","",VALUE(MID(VLOOKUP($H5,'男子選手'!$B$2:$G$505,6,FALSE),2,6)))</f>
      </c>
      <c r="H5" s="28">
        <f>'記録入力'!J7</f>
      </c>
      <c r="I5" s="28">
        <f>IF(H5="","",VLOOKUP('記録入力'!C7,'初期設定'!$C$19:$F$58,3,FALSE)&amp;" "&amp;RIGHT('記録入力'!N7,7))</f>
      </c>
    </row>
    <row r="6" spans="1:9" ht="13.5">
      <c r="A6" s="19" t="str">
        <f>'記録入力'!C8</f>
        <v>1年400m</v>
      </c>
      <c r="B6" s="28">
        <f>IF($H6="","",VLOOKUP($H6,'男子選手'!$B$2:$G$505,6,FALSE))</f>
      </c>
      <c r="C6" s="28">
        <f>IF($H6="","",VLOOKUP($H6,'男子選手'!$B$2:$G$505,2,FALSE))</f>
      </c>
      <c r="D6" s="28">
        <f>IF($H6="","",VLOOKUP($H6,'男子選手'!$B$2:$G$505,3,FALSE))</f>
      </c>
      <c r="E6" s="28">
        <f t="shared" si="0"/>
      </c>
      <c r="F6" s="28">
        <f t="shared" si="1"/>
      </c>
      <c r="G6" s="28">
        <f>IF(H6="","",VALUE(MID(VLOOKUP($H6,'男子選手'!$B$2:$G$505,6,FALSE),2,6)))</f>
      </c>
      <c r="H6" s="28">
        <f>'記録入力'!J8</f>
      </c>
      <c r="I6" s="28">
        <f>IF(H6="","",VLOOKUP('記録入力'!C8,'初期設定'!$C$19:$F$58,3,FALSE)&amp;" "&amp;RIGHT('記録入力'!N8,7))</f>
      </c>
    </row>
    <row r="7" spans="1:9" ht="13.5">
      <c r="A7" s="19" t="str">
        <f>'記録入力'!C9</f>
        <v>1年400m</v>
      </c>
      <c r="B7" s="28">
        <f>IF($H7="","",VLOOKUP($H7,'男子選手'!$B$2:$G$505,6,FALSE))</f>
      </c>
      <c r="C7" s="28">
        <f>IF($H7="","",VLOOKUP($H7,'男子選手'!$B$2:$G$505,2,FALSE))</f>
      </c>
      <c r="D7" s="28">
        <f>IF($H7="","",VLOOKUP($H7,'男子選手'!$B$2:$G$505,3,FALSE))</f>
      </c>
      <c r="E7" s="28">
        <f t="shared" si="0"/>
      </c>
      <c r="F7" s="28">
        <f t="shared" si="1"/>
      </c>
      <c r="G7" s="28">
        <f>IF(H7="","",VALUE(MID(VLOOKUP($H7,'男子選手'!$B$2:$G$505,6,FALSE),2,6)))</f>
      </c>
      <c r="H7" s="28">
        <f>'記録入力'!J9</f>
      </c>
      <c r="I7" s="28">
        <f>IF(H7="","",VLOOKUP('記録入力'!C9,'初期設定'!$C$19:$F$58,3,FALSE)&amp;" "&amp;RIGHT('記録入力'!N9,7))</f>
      </c>
    </row>
    <row r="8" spans="1:9" ht="13.5">
      <c r="A8" s="19" t="str">
        <f>'記録入力'!C10</f>
        <v>1年800m</v>
      </c>
      <c r="B8" s="28">
        <f>IF($H8="","",VLOOKUP($H8,'男子選手'!$B$2:$G$505,6,FALSE))</f>
      </c>
      <c r="C8" s="28">
        <f>IF($H8="","",VLOOKUP($H8,'男子選手'!$B$2:$G$505,2,FALSE))</f>
      </c>
      <c r="D8" s="28">
        <f>IF($H8="","",VLOOKUP($H8,'男子選手'!$B$2:$G$505,3,FALSE))</f>
      </c>
      <c r="E8" s="28">
        <f t="shared" si="0"/>
      </c>
      <c r="F8" s="28">
        <f t="shared" si="1"/>
      </c>
      <c r="G8" s="28">
        <f>IF(H8="","",VALUE(MID(VLOOKUP($H8,'男子選手'!$B$2:$G$505,6,FALSE),2,6)))</f>
      </c>
      <c r="H8" s="28">
        <f>'記録入力'!J10</f>
      </c>
      <c r="I8" s="28">
        <f>IF(H8="","",VLOOKUP('記録入力'!C10,'初期設定'!$C$19:$F$58,3,FALSE)&amp;" "&amp;RIGHT('記録入力'!N10,7))</f>
      </c>
    </row>
    <row r="9" spans="1:9" ht="13.5">
      <c r="A9" s="19" t="str">
        <f>'記録入力'!C11</f>
        <v>1年800m</v>
      </c>
      <c r="B9" s="28">
        <f>IF($H9="","",VLOOKUP($H9,'男子選手'!$B$2:$G$505,6,FALSE))</f>
      </c>
      <c r="C9" s="28">
        <f>IF($H9="","",VLOOKUP($H9,'男子選手'!$B$2:$G$505,2,FALSE))</f>
      </c>
      <c r="D9" s="28">
        <f>IF($H9="","",VLOOKUP($H9,'男子選手'!$B$2:$G$505,3,FALSE))</f>
      </c>
      <c r="E9" s="28">
        <f t="shared" si="0"/>
      </c>
      <c r="F9" s="28">
        <f t="shared" si="1"/>
      </c>
      <c r="G9" s="28">
        <f>IF(H9="","",VALUE(MID(VLOOKUP($H9,'男子選手'!$B$2:$G$505,6,FALSE),2,6)))</f>
      </c>
      <c r="H9" s="28">
        <f>'記録入力'!J11</f>
      </c>
      <c r="I9" s="28">
        <f>IF(H9="","",VLOOKUP('記録入力'!C11,'初期設定'!$C$19:$F$58,3,FALSE)&amp;" "&amp;RIGHT('記録入力'!N11,7))</f>
      </c>
    </row>
    <row r="10" spans="1:9" ht="13.5">
      <c r="A10" s="19" t="str">
        <f>'記録入力'!C12</f>
        <v>1年1500m</v>
      </c>
      <c r="B10" s="28">
        <f>IF($H10="","",VLOOKUP($H10,'男子選手'!$B$2:$G$505,6,FALSE))</f>
      </c>
      <c r="C10" s="28">
        <f>IF($H10="","",VLOOKUP($H10,'男子選手'!$B$2:$G$505,2,FALSE))</f>
      </c>
      <c r="D10" s="28">
        <f>IF($H10="","",VLOOKUP($H10,'男子選手'!$B$2:$G$505,3,FALSE))</f>
      </c>
      <c r="E10" s="28">
        <f t="shared" si="0"/>
      </c>
      <c r="F10" s="28">
        <f t="shared" si="1"/>
      </c>
      <c r="G10" s="28">
        <f>IF(H10="","",VALUE(MID(VLOOKUP($H10,'男子選手'!$B$2:$G$505,6,FALSE),2,6)))</f>
      </c>
      <c r="H10" s="28">
        <f>'記録入力'!J12</f>
      </c>
      <c r="I10" s="28">
        <f>IF(H10="","",VLOOKUP('記録入力'!C12,'初期設定'!$C$19:$F$58,3,FALSE)&amp;" "&amp;RIGHT('記録入力'!N12,7))</f>
      </c>
    </row>
    <row r="11" spans="1:9" ht="13.5">
      <c r="A11" s="19" t="str">
        <f>'記録入力'!C13</f>
        <v>1年1500m</v>
      </c>
      <c r="B11" s="28">
        <f>IF($H11="","",VLOOKUP($H11,'男子選手'!$B$2:$G$505,6,FALSE))</f>
      </c>
      <c r="C11" s="28">
        <f>IF($H11="","",VLOOKUP($H11,'男子選手'!$B$2:$G$505,2,FALSE))</f>
      </c>
      <c r="D11" s="28">
        <f>IF($H11="","",VLOOKUP($H11,'男子選手'!$B$2:$G$505,3,FALSE))</f>
      </c>
      <c r="E11" s="28">
        <f t="shared" si="0"/>
      </c>
      <c r="F11" s="28">
        <f t="shared" si="1"/>
      </c>
      <c r="G11" s="28">
        <f>IF(H11="","",VALUE(MID(VLOOKUP($H11,'男子選手'!$B$2:$G$505,6,FALSE),2,6)))</f>
      </c>
      <c r="H11" s="28">
        <f>'記録入力'!J13</f>
      </c>
      <c r="I11" s="28">
        <f>IF(H11="","",VLOOKUP('記録入力'!C13,'初期設定'!$C$19:$F$58,3,FALSE)&amp;" "&amp;RIGHT('記録入力'!N13,7))</f>
      </c>
    </row>
    <row r="12" spans="1:9" ht="13.5">
      <c r="A12" s="19" t="str">
        <f>'記録入力'!C14</f>
        <v>1年5000m</v>
      </c>
      <c r="B12" s="28">
        <f>IF($H12="","",VLOOKUP($H12,'男子選手'!$B$2:$G$505,6,FALSE))</f>
      </c>
      <c r="C12" s="28">
        <f>IF($H12="","",VLOOKUP($H12,'男子選手'!$B$2:$G$505,2,FALSE))</f>
      </c>
      <c r="D12" s="28">
        <f>IF($H12="","",VLOOKUP($H12,'男子選手'!$B$2:$G$505,3,FALSE))</f>
      </c>
      <c r="E12" s="28">
        <f t="shared" si="0"/>
      </c>
      <c r="F12" s="28">
        <f t="shared" si="1"/>
      </c>
      <c r="G12" s="28">
        <f>IF(H12="","",VALUE(MID(VLOOKUP($H12,'男子選手'!$B$2:$G$505,6,FALSE),2,6)))</f>
      </c>
      <c r="H12" s="28">
        <f>'記録入力'!J14</f>
      </c>
      <c r="I12" s="28">
        <f>IF(H12="","",VLOOKUP('記録入力'!C14,'初期設定'!$C$19:$F$58,3,FALSE)&amp;" "&amp;RIGHT('記録入力'!N14,7))</f>
      </c>
    </row>
    <row r="13" spans="1:9" ht="13.5">
      <c r="A13" s="19" t="str">
        <f>'記録入力'!C15</f>
        <v>1年5000m</v>
      </c>
      <c r="B13" s="28">
        <f>IF($H13="","",VLOOKUP($H13,'男子選手'!$B$2:$G$505,6,FALSE))</f>
      </c>
      <c r="C13" s="28">
        <f>IF($H13="","",VLOOKUP($H13,'男子選手'!$B$2:$G$505,2,FALSE))</f>
      </c>
      <c r="D13" s="28">
        <f>IF($H13="","",VLOOKUP($H13,'男子選手'!$B$2:$G$505,3,FALSE))</f>
      </c>
      <c r="E13" s="28">
        <f t="shared" si="0"/>
      </c>
      <c r="F13" s="28">
        <f t="shared" si="1"/>
      </c>
      <c r="G13" s="28">
        <f>IF(H13="","",VALUE(MID(VLOOKUP($H13,'男子選手'!$B$2:$G$505,6,FALSE),2,6)))</f>
      </c>
      <c r="H13" s="28">
        <f>'記録入力'!J15</f>
      </c>
      <c r="I13" s="28">
        <f>IF(H13="","",VLOOKUP('記録入力'!C15,'初期設定'!$C$19:$F$58,3,FALSE)&amp;" "&amp;RIGHT('記録入力'!N15,7))</f>
      </c>
    </row>
    <row r="14" spans="1:9" ht="13.5">
      <c r="A14" s="19" t="str">
        <f>'記録入力'!C16</f>
        <v>1年110mJH</v>
      </c>
      <c r="B14" s="28">
        <f>IF($H14="","",VLOOKUP($H14,'男子選手'!$B$2:$G$505,6,FALSE))</f>
      </c>
      <c r="C14" s="28">
        <f>IF($H14="","",VLOOKUP($H14,'男子選手'!$B$2:$G$505,2,FALSE))</f>
      </c>
      <c r="D14" s="28">
        <f>IF($H14="","",VLOOKUP($H14,'男子選手'!$B$2:$G$505,3,FALSE))</f>
      </c>
      <c r="E14" s="28">
        <f t="shared" si="0"/>
      </c>
      <c r="F14" s="28">
        <f t="shared" si="1"/>
      </c>
      <c r="G14" s="28">
        <f>IF(H14="","",VALUE(MID(VLOOKUP($H14,'男子選手'!$B$2:$G$505,6,FALSE),2,6)))</f>
      </c>
      <c r="H14" s="28">
        <f>'記録入力'!J16</f>
      </c>
      <c r="I14" s="28">
        <f>IF(H14="","",VLOOKUP('記録入力'!C16,'初期設定'!$C$19:$F$58,3,FALSE)&amp;" "&amp;RIGHT('記録入力'!N16,7))</f>
      </c>
    </row>
    <row r="15" spans="1:9" ht="13.5">
      <c r="A15" s="19" t="str">
        <f>'記録入力'!C17</f>
        <v>1年110mJH</v>
      </c>
      <c r="B15" s="28">
        <f>IF($H15="","",VLOOKUP($H15,'男子選手'!$B$2:$G$505,6,FALSE))</f>
      </c>
      <c r="C15" s="28">
        <f>IF($H15="","",VLOOKUP($H15,'男子選手'!$B$2:$G$505,2,FALSE))</f>
      </c>
      <c r="D15" s="28">
        <f>IF($H15="","",VLOOKUP($H15,'男子選手'!$B$2:$G$505,3,FALSE))</f>
      </c>
      <c r="E15" s="28">
        <f t="shared" si="0"/>
      </c>
      <c r="F15" s="28">
        <f t="shared" si="1"/>
      </c>
      <c r="G15" s="28">
        <f>IF(H15="","",VALUE(MID(VLOOKUP($H15,'男子選手'!$B$2:$G$505,6,FALSE),2,6)))</f>
      </c>
      <c r="H15" s="28">
        <f>'記録入力'!J17</f>
      </c>
      <c r="I15" s="28">
        <f>IF(H15="","",VLOOKUP('記録入力'!C17,'初期設定'!$C$19:$F$58,3,FALSE)&amp;" "&amp;RIGHT('記録入力'!N17,7))</f>
      </c>
    </row>
    <row r="16" spans="1:9" ht="13.5">
      <c r="A16" s="19" t="str">
        <f>'記録入力'!C18</f>
        <v>1年400mH</v>
      </c>
      <c r="B16" s="28">
        <f>IF($H16="","",VLOOKUP($H16,'男子選手'!$B$2:$G$505,6,FALSE))</f>
      </c>
      <c r="C16" s="28">
        <f>IF($H16="","",VLOOKUP($H16,'男子選手'!$B$2:$G$505,2,FALSE))</f>
      </c>
      <c r="D16" s="28">
        <f>IF($H16="","",VLOOKUP($H16,'男子選手'!$B$2:$G$505,3,FALSE))</f>
      </c>
      <c r="E16" s="28">
        <f t="shared" si="0"/>
      </c>
      <c r="F16" s="28">
        <f t="shared" si="1"/>
      </c>
      <c r="G16" s="28">
        <f>IF(H16="","",VALUE(MID(VLOOKUP($H16,'男子選手'!$B$2:$G$505,6,FALSE),2,6)))</f>
      </c>
      <c r="H16" s="28">
        <f>'記録入力'!J18</f>
      </c>
      <c r="I16" s="28">
        <f>IF(H16="","",VLOOKUP('記録入力'!C18,'初期設定'!$C$19:$F$58,3,FALSE)&amp;" "&amp;RIGHT('記録入力'!N18,7))</f>
      </c>
    </row>
    <row r="17" spans="1:9" ht="13.5">
      <c r="A17" s="19" t="str">
        <f>'記録入力'!C19</f>
        <v>1年400mH</v>
      </c>
      <c r="B17" s="28">
        <f>IF($H17="","",VLOOKUP($H17,'男子選手'!$B$2:$G$505,6,FALSE))</f>
      </c>
      <c r="C17" s="28">
        <f>IF($H17="","",VLOOKUP($H17,'男子選手'!$B$2:$G$505,2,FALSE))</f>
      </c>
      <c r="D17" s="28">
        <f>IF($H17="","",VLOOKUP($H17,'男子選手'!$B$2:$G$505,3,FALSE))</f>
      </c>
      <c r="E17" s="28">
        <f t="shared" si="0"/>
      </c>
      <c r="F17" s="28">
        <f t="shared" si="1"/>
      </c>
      <c r="G17" s="28">
        <f>IF(H17="","",VALUE(MID(VLOOKUP($H17,'男子選手'!$B$2:$G$505,6,FALSE),2,6)))</f>
      </c>
      <c r="H17" s="28">
        <f>'記録入力'!J19</f>
      </c>
      <c r="I17" s="28">
        <f>IF(H17="","",VLOOKUP('記録入力'!C19,'初期設定'!$C$19:$F$58,3,FALSE)&amp;" "&amp;RIGHT('記録入力'!N19,7))</f>
      </c>
    </row>
    <row r="18" spans="1:9" ht="13.5">
      <c r="A18" s="19" t="str">
        <f>'記録入力'!C20</f>
        <v>1年3000SC</v>
      </c>
      <c r="B18" s="28">
        <f>IF($H18="","",VLOOKUP($H18,'男子選手'!$B$2:$G$505,6,FALSE))</f>
      </c>
      <c r="C18" s="28">
        <f>IF($H18="","",VLOOKUP($H18,'男子選手'!$B$2:$G$505,2,FALSE))</f>
      </c>
      <c r="D18" s="28">
        <f>IF($H18="","",VLOOKUP($H18,'男子選手'!$B$2:$G$505,3,FALSE))</f>
      </c>
      <c r="E18" s="28">
        <f t="shared" si="0"/>
      </c>
      <c r="F18" s="28">
        <f t="shared" si="1"/>
      </c>
      <c r="G18" s="28">
        <f>IF(H18="","",VALUE(MID(VLOOKUP($H18,'男子選手'!$B$2:$G$505,6,FALSE),2,6)))</f>
      </c>
      <c r="H18" s="28">
        <f>'記録入力'!J20</f>
      </c>
      <c r="I18" s="28">
        <f>IF(H18="","",VLOOKUP('記録入力'!C20,'初期設定'!$C$19:$F$58,3,FALSE)&amp;" "&amp;RIGHT('記録入力'!N20,7))</f>
      </c>
    </row>
    <row r="19" spans="1:9" ht="13.5">
      <c r="A19" s="19" t="str">
        <f>'記録入力'!C21</f>
        <v>1年3000SC</v>
      </c>
      <c r="B19" s="28">
        <f>IF($H19="","",VLOOKUP($H19,'男子選手'!$B$2:$G$505,6,FALSE))</f>
      </c>
      <c r="C19" s="28">
        <f>IF($H19="","",VLOOKUP($H19,'男子選手'!$B$2:$G$505,2,FALSE))</f>
      </c>
      <c r="D19" s="28">
        <f>IF($H19="","",VLOOKUP($H19,'男子選手'!$B$2:$G$505,3,FALSE))</f>
      </c>
      <c r="E19" s="28">
        <f t="shared" si="0"/>
      </c>
      <c r="F19" s="28">
        <f t="shared" si="1"/>
      </c>
      <c r="G19" s="28">
        <f>IF(H19="","",VALUE(MID(VLOOKUP($H19,'男子選手'!$B$2:$G$505,6,FALSE),2,6)))</f>
      </c>
      <c r="H19" s="28">
        <f>'記録入力'!J21</f>
      </c>
      <c r="I19" s="28">
        <f>IF(H19="","",VLOOKUP('記録入力'!C21,'初期設定'!$C$19:$F$58,3,FALSE)&amp;" "&amp;RIGHT('記録入力'!N21,7))</f>
      </c>
    </row>
    <row r="20" spans="1:9" ht="13.5">
      <c r="A20" s="19" t="str">
        <f>'記録入力'!C22</f>
        <v>1年5000mW</v>
      </c>
      <c r="B20" s="28">
        <f>IF($H20="","",VLOOKUP($H20,'男子選手'!$B$2:$G$505,6,FALSE))</f>
      </c>
      <c r="C20" s="28">
        <f>IF($H20="","",VLOOKUP($H20,'男子選手'!$B$2:$G$505,2,FALSE))</f>
      </c>
      <c r="D20" s="28">
        <f>IF($H20="","",VLOOKUP($H20,'男子選手'!$B$2:$G$505,3,FALSE))</f>
      </c>
      <c r="E20" s="28">
        <f t="shared" si="0"/>
      </c>
      <c r="F20" s="28">
        <f t="shared" si="1"/>
      </c>
      <c r="G20" s="28">
        <f>IF(H20="","",VALUE(MID(VLOOKUP($H20,'男子選手'!$B$2:$G$505,6,FALSE),2,6)))</f>
      </c>
      <c r="H20" s="28">
        <f>'記録入力'!J22</f>
      </c>
      <c r="I20" s="28">
        <f>IF(H20="","",VLOOKUP('記録入力'!C22,'初期設定'!$C$19:$F$58,3,FALSE)&amp;" "&amp;RIGHT('記録入力'!N22,7))</f>
      </c>
    </row>
    <row r="21" spans="1:9" ht="13.5">
      <c r="A21" s="19" t="str">
        <f>'記録入力'!C23</f>
        <v>1年5000mW</v>
      </c>
      <c r="B21" s="28">
        <f>IF($H21="","",VLOOKUP($H21,'男子選手'!$B$2:$G$505,6,FALSE))</f>
      </c>
      <c r="C21" s="28">
        <f>IF($H21="","",VLOOKUP($H21,'男子選手'!$B$2:$G$505,2,FALSE))</f>
      </c>
      <c r="D21" s="28">
        <f>IF($H21="","",VLOOKUP($H21,'男子選手'!$B$2:$G$505,3,FALSE))</f>
      </c>
      <c r="E21" s="28">
        <f t="shared" si="0"/>
      </c>
      <c r="F21" s="28">
        <f t="shared" si="1"/>
      </c>
      <c r="G21" s="28">
        <f>IF(H21="","",VALUE(MID(VLOOKUP($H21,'男子選手'!$B$2:$G$505,6,FALSE),2,6)))</f>
      </c>
      <c r="H21" s="28">
        <f>'記録入力'!J23</f>
      </c>
      <c r="I21" s="28">
        <f>IF(H21="","",VLOOKUP('記録入力'!C23,'初期設定'!$C$19:$F$58,3,FALSE)&amp;" "&amp;RIGHT('記録入力'!N23,7))</f>
      </c>
    </row>
    <row r="22" spans="1:9" ht="13.5">
      <c r="A22" s="19" t="str">
        <f>'記録入力'!C24</f>
        <v>1年走高跳</v>
      </c>
      <c r="B22" s="28">
        <f>IF($H22="","",VLOOKUP($H22,'男子選手'!$B$2:$G$505,6,FALSE))</f>
      </c>
      <c r="C22" s="28">
        <f>IF($H22="","",VLOOKUP($H22,'男子選手'!$B$2:$G$505,2,FALSE))</f>
      </c>
      <c r="D22" s="28">
        <f>IF($H22="","",VLOOKUP($H22,'男子選手'!$B$2:$G$505,3,FALSE))</f>
      </c>
      <c r="E22" s="28">
        <f t="shared" si="0"/>
      </c>
      <c r="F22" s="28">
        <f t="shared" si="1"/>
      </c>
      <c r="G22" s="28">
        <f>IF(H22="","",VALUE(MID(VLOOKUP($H22,'男子選手'!$B$2:$G$505,6,FALSE),2,6)))</f>
      </c>
      <c r="H22" s="28">
        <f>'記録入力'!J24</f>
      </c>
      <c r="I22" s="28">
        <f>IF(H22="","",VLOOKUP('記録入力'!C24,'初期設定'!$C$19:$F$58,3,FALSE)&amp;" "&amp;RIGHT('記録入力'!N24,5))</f>
      </c>
    </row>
    <row r="23" spans="1:9" ht="13.5">
      <c r="A23" s="19" t="str">
        <f>'記録入力'!C25</f>
        <v>1年走高跳</v>
      </c>
      <c r="B23" s="28">
        <f>IF($H23="","",VLOOKUP($H23,'男子選手'!$B$2:$G$505,6,FALSE))</f>
      </c>
      <c r="C23" s="28">
        <f>IF($H23="","",VLOOKUP($H23,'男子選手'!$B$2:$G$505,2,FALSE))</f>
      </c>
      <c r="D23" s="28">
        <f>IF($H23="","",VLOOKUP($H23,'男子選手'!$B$2:$G$505,3,FALSE))</f>
      </c>
      <c r="E23" s="28">
        <f t="shared" si="0"/>
      </c>
      <c r="F23" s="28">
        <f t="shared" si="1"/>
      </c>
      <c r="G23" s="28">
        <f>IF(H23="","",VALUE(MID(VLOOKUP($H23,'男子選手'!$B$2:$G$505,6,FALSE),2,6)))</f>
      </c>
      <c r="H23" s="28">
        <f>'記録入力'!J25</f>
      </c>
      <c r="I23" s="28">
        <f>IF(H23="","",VLOOKUP('記録入力'!C25,'初期設定'!$C$19:$F$58,3,FALSE)&amp;" "&amp;RIGHT('記録入力'!N25,5))</f>
      </c>
    </row>
    <row r="24" spans="1:9" ht="13.5">
      <c r="A24" s="19" t="str">
        <f>'記録入力'!C26</f>
        <v>1年棒高跳</v>
      </c>
      <c r="B24" s="28">
        <f>IF($H24="","",VLOOKUP($H24,'男子選手'!$B$2:$G$505,6,FALSE))</f>
      </c>
      <c r="C24" s="28">
        <f>IF($H24="","",VLOOKUP($H24,'男子選手'!$B$2:$G$505,2,FALSE))</f>
      </c>
      <c r="D24" s="28">
        <f>IF($H24="","",VLOOKUP($H24,'男子選手'!$B$2:$G$505,3,FALSE))</f>
      </c>
      <c r="E24" s="28">
        <f t="shared" si="0"/>
      </c>
      <c r="F24" s="28">
        <f t="shared" si="1"/>
      </c>
      <c r="G24" s="28">
        <f>IF(H24="","",VALUE(MID(VLOOKUP($H24,'男子選手'!$B$2:$G$505,6,FALSE),2,6)))</f>
      </c>
      <c r="H24" s="28">
        <f>'記録入力'!J26</f>
      </c>
      <c r="I24" s="28">
        <f>IF(H24="","",VLOOKUP('記録入力'!C26,'初期設定'!$C$19:$F$58,3,FALSE)&amp;" "&amp;RIGHT('記録入力'!N26,5))</f>
      </c>
    </row>
    <row r="25" spans="1:9" ht="13.5">
      <c r="A25" s="19" t="str">
        <f>'記録入力'!C27</f>
        <v>1年棒高跳</v>
      </c>
      <c r="B25" s="28">
        <f>IF($H25="","",VLOOKUP($H25,'男子選手'!$B$2:$G$505,6,FALSE))</f>
      </c>
      <c r="C25" s="28">
        <f>IF($H25="","",VLOOKUP($H25,'男子選手'!$B$2:$G$505,2,FALSE))</f>
      </c>
      <c r="D25" s="28">
        <f>IF($H25="","",VLOOKUP($H25,'男子選手'!$B$2:$G$505,3,FALSE))</f>
      </c>
      <c r="E25" s="28">
        <f t="shared" si="0"/>
      </c>
      <c r="F25" s="28">
        <f t="shared" si="1"/>
      </c>
      <c r="G25" s="28">
        <f>IF(H25="","",VALUE(MID(VLOOKUP($H25,'男子選手'!$B$2:$G$505,6,FALSE),2,6)))</f>
      </c>
      <c r="H25" s="28">
        <f>'記録入力'!J27</f>
      </c>
      <c r="I25" s="28">
        <f>IF(H25="","",VLOOKUP('記録入力'!C27,'初期設定'!$C$19:$F$58,3,FALSE)&amp;" "&amp;RIGHT('記録入力'!N27,5))</f>
      </c>
    </row>
    <row r="26" spans="1:9" ht="13.5">
      <c r="A26" s="19" t="str">
        <f>'記録入力'!C28</f>
        <v>1年走幅跳</v>
      </c>
      <c r="B26" s="28">
        <f>IF($H26="","",VLOOKUP($H26,'男子選手'!$B$2:$G$505,6,FALSE))</f>
      </c>
      <c r="C26" s="28">
        <f>IF($H26="","",VLOOKUP($H26,'男子選手'!$B$2:$G$505,2,FALSE))</f>
      </c>
      <c r="D26" s="28">
        <f>IF($H26="","",VLOOKUP($H26,'男子選手'!$B$2:$G$505,3,FALSE))</f>
      </c>
      <c r="E26" s="28">
        <f t="shared" si="0"/>
      </c>
      <c r="F26" s="28">
        <f t="shared" si="1"/>
      </c>
      <c r="G26" s="28">
        <f>IF(H26="","",VALUE(MID(VLOOKUP($H26,'男子選手'!$B$2:$G$505,6,FALSE),2,6)))</f>
      </c>
      <c r="H26" s="28">
        <f>'記録入力'!J28</f>
      </c>
      <c r="I26" s="28">
        <f>IF(H26="","",VLOOKUP('記録入力'!C28,'初期設定'!$C$19:$F$58,3,FALSE)&amp;" "&amp;RIGHT('記録入力'!N28,5))</f>
      </c>
    </row>
    <row r="27" spans="1:9" ht="13.5">
      <c r="A27" s="19" t="str">
        <f>'記録入力'!C29</f>
        <v>1年走幅跳</v>
      </c>
      <c r="B27" s="28">
        <f>IF($H27="","",VLOOKUP($H27,'男子選手'!$B$2:$G$505,6,FALSE))</f>
      </c>
      <c r="C27" s="28">
        <f>IF($H27="","",VLOOKUP($H27,'男子選手'!$B$2:$G$505,2,FALSE))</f>
      </c>
      <c r="D27" s="28">
        <f>IF($H27="","",VLOOKUP($H27,'男子選手'!$B$2:$G$505,3,FALSE))</f>
      </c>
      <c r="E27" s="28">
        <f t="shared" si="0"/>
      </c>
      <c r="F27" s="28">
        <f t="shared" si="1"/>
      </c>
      <c r="G27" s="28">
        <f>IF(H27="","",VALUE(MID(VLOOKUP($H27,'男子選手'!$B$2:$G$505,6,FALSE),2,6)))</f>
      </c>
      <c r="H27" s="28">
        <f>'記録入力'!J29</f>
      </c>
      <c r="I27" s="28">
        <f>IF(H27="","",VLOOKUP('記録入力'!C29,'初期設定'!$C$19:$F$58,3,FALSE)&amp;" "&amp;RIGHT('記録入力'!N29,5))</f>
      </c>
    </row>
    <row r="28" spans="1:9" ht="13.5">
      <c r="A28" s="19" t="str">
        <f>'記録入力'!C30</f>
        <v>1年三段跳</v>
      </c>
      <c r="B28" s="28">
        <f>IF($H28="","",VLOOKUP($H28,'男子選手'!$B$2:$G$505,6,FALSE))</f>
      </c>
      <c r="C28" s="28">
        <f>IF($H28="","",VLOOKUP($H28,'男子選手'!$B$2:$G$505,2,FALSE))</f>
      </c>
      <c r="D28" s="28">
        <f>IF($H28="","",VLOOKUP($H28,'男子選手'!$B$2:$G$505,3,FALSE))</f>
      </c>
      <c r="E28" s="28">
        <f t="shared" si="0"/>
      </c>
      <c r="F28" s="28">
        <f t="shared" si="1"/>
      </c>
      <c r="G28" s="28">
        <f>IF(H28="","",VALUE(MID(VLOOKUP($H28,'男子選手'!$B$2:$G$505,6,FALSE),2,6)))</f>
      </c>
      <c r="H28" s="28">
        <f>'記録入力'!J30</f>
      </c>
      <c r="I28" s="28">
        <f>IF(H28="","",VLOOKUP('記録入力'!C30,'初期設定'!$C$19:$F$58,3,FALSE)&amp;" "&amp;RIGHT('記録入力'!N30,5))</f>
      </c>
    </row>
    <row r="29" spans="1:9" ht="13.5">
      <c r="A29" s="19" t="str">
        <f>'記録入力'!C31</f>
        <v>1年三段跳</v>
      </c>
      <c r="B29" s="28">
        <f>IF($H29="","",VLOOKUP($H29,'男子選手'!$B$2:$G$505,6,FALSE))</f>
      </c>
      <c r="C29" s="28">
        <f>IF($H29="","",VLOOKUP($H29,'男子選手'!$B$2:$G$505,2,FALSE))</f>
      </c>
      <c r="D29" s="28">
        <f>IF($H29="","",VLOOKUP($H29,'男子選手'!$B$2:$G$505,3,FALSE))</f>
      </c>
      <c r="E29" s="28">
        <f t="shared" si="0"/>
      </c>
      <c r="F29" s="28">
        <f t="shared" si="1"/>
      </c>
      <c r="G29" s="28">
        <f>IF(H29="","",VALUE(MID(VLOOKUP($H29,'男子選手'!$B$2:$G$505,6,FALSE),2,6)))</f>
      </c>
      <c r="H29" s="28">
        <f>'記録入力'!J31</f>
      </c>
      <c r="I29" s="28">
        <f>IF(H29="","",VLOOKUP('記録入力'!C31,'初期設定'!$C$19:$F$58,3,FALSE)&amp;" "&amp;RIGHT('記録入力'!N31,5))</f>
      </c>
    </row>
    <row r="30" spans="1:9" ht="13.5">
      <c r="A30" s="19" t="str">
        <f>'記録入力'!C32</f>
        <v>1年砲丸投</v>
      </c>
      <c r="B30" s="28">
        <f>IF($H30="","",VLOOKUP($H30,'男子選手'!$B$2:$G$505,6,FALSE))</f>
      </c>
      <c r="C30" s="28">
        <f>IF($H30="","",VLOOKUP($H30,'男子選手'!$B$2:$G$505,2,FALSE))</f>
      </c>
      <c r="D30" s="28">
        <f>IF($H30="","",VLOOKUP($H30,'男子選手'!$B$2:$G$505,3,FALSE))</f>
      </c>
      <c r="E30" s="28">
        <f t="shared" si="0"/>
      </c>
      <c r="F30" s="28">
        <f t="shared" si="1"/>
      </c>
      <c r="G30" s="28">
        <f>IF(H30="","",VALUE(MID(VLOOKUP($H30,'男子選手'!$B$2:$G$505,6,FALSE),2,6)))</f>
      </c>
      <c r="H30" s="28">
        <f>'記録入力'!J32</f>
      </c>
      <c r="I30" s="28">
        <f>IF(H30="","",VLOOKUP('記録入力'!C32,'初期設定'!$C$19:$F$58,3,FALSE)&amp;" "&amp;RIGHT('記録入力'!N32,5))</f>
      </c>
    </row>
    <row r="31" spans="1:9" ht="13.5">
      <c r="A31" s="19" t="str">
        <f>'記録入力'!C33</f>
        <v>1年砲丸投</v>
      </c>
      <c r="B31" s="28">
        <f>IF($H31="","",VLOOKUP($H31,'男子選手'!$B$2:$G$505,6,FALSE))</f>
      </c>
      <c r="C31" s="28">
        <f>IF($H31="","",VLOOKUP($H31,'男子選手'!$B$2:$G$505,2,FALSE))</f>
      </c>
      <c r="D31" s="28">
        <f>IF($H31="","",VLOOKUP($H31,'男子選手'!$B$2:$G$505,3,FALSE))</f>
      </c>
      <c r="E31" s="28">
        <f t="shared" si="0"/>
      </c>
      <c r="F31" s="28">
        <f t="shared" si="1"/>
      </c>
      <c r="G31" s="28">
        <f>IF(H31="","",VALUE(MID(VLOOKUP($H31,'男子選手'!$B$2:$G$505,6,FALSE),2,6)))</f>
      </c>
      <c r="H31" s="28">
        <f>'記録入力'!J33</f>
      </c>
      <c r="I31" s="28">
        <f>IF(H31="","",VLOOKUP('記録入力'!C33,'初期設定'!$C$19:$F$58,3,FALSE)&amp;" "&amp;RIGHT('記録入力'!N33,5))</f>
      </c>
    </row>
    <row r="32" spans="1:9" ht="13.5">
      <c r="A32" s="19" t="str">
        <f>'記録入力'!C34</f>
        <v>1年円盤投</v>
      </c>
      <c r="B32" s="28">
        <f>IF($H32="","",VLOOKUP($H32,'男子選手'!$B$2:$G$505,6,FALSE))</f>
      </c>
      <c r="C32" s="28">
        <f>IF($H32="","",VLOOKUP($H32,'男子選手'!$B$2:$G$505,2,FALSE))</f>
      </c>
      <c r="D32" s="28">
        <f>IF($H32="","",VLOOKUP($H32,'男子選手'!$B$2:$G$505,3,FALSE))</f>
      </c>
      <c r="E32" s="28">
        <f t="shared" si="0"/>
      </c>
      <c r="F32" s="28">
        <f t="shared" si="1"/>
      </c>
      <c r="G32" s="28">
        <f>IF(H32="","",VALUE(MID(VLOOKUP($H32,'男子選手'!$B$2:$G$505,6,FALSE),2,6)))</f>
      </c>
      <c r="H32" s="28">
        <f>'記録入力'!J34</f>
      </c>
      <c r="I32" s="28">
        <f>IF(H32="","",VLOOKUP('記録入力'!C34,'初期設定'!$C$19:$F$58,3,FALSE)&amp;" "&amp;RIGHT('記録入力'!N34,5))</f>
      </c>
    </row>
    <row r="33" spans="1:9" ht="13.5">
      <c r="A33" s="19" t="str">
        <f>'記録入力'!C35</f>
        <v>1年円盤投</v>
      </c>
      <c r="B33" s="28">
        <f>IF($H33="","",VLOOKUP($H33,'男子選手'!$B$2:$G$505,6,FALSE))</f>
      </c>
      <c r="C33" s="28">
        <f>IF($H33="","",VLOOKUP($H33,'男子選手'!$B$2:$G$505,2,FALSE))</f>
      </c>
      <c r="D33" s="28">
        <f>IF($H33="","",VLOOKUP($H33,'男子選手'!$B$2:$G$505,3,FALSE))</f>
      </c>
      <c r="E33" s="28">
        <f t="shared" si="0"/>
      </c>
      <c r="F33" s="28">
        <f t="shared" si="1"/>
      </c>
      <c r="G33" s="28">
        <f>IF(H33="","",VALUE(MID(VLOOKUP($H33,'男子選手'!$B$2:$G$505,6,FALSE),2,6)))</f>
      </c>
      <c r="H33" s="28">
        <f>'記録入力'!J35</f>
      </c>
      <c r="I33" s="28">
        <f>IF(H33="","",VLOOKUP('記録入力'!C35,'初期設定'!$C$19:$F$58,3,FALSE)&amp;" "&amp;RIGHT('記録入力'!N35,5))</f>
      </c>
    </row>
    <row r="34" spans="1:9" ht="13.5">
      <c r="A34" s="19" t="str">
        <f>'記録入力'!C36</f>
        <v>1年ﾊﾝﾏ-投</v>
      </c>
      <c r="B34" s="28">
        <f>IF($H34="","",VLOOKUP($H34,'男子選手'!$B$2:$G$505,6,FALSE))</f>
      </c>
      <c r="C34" s="28">
        <f>IF($H34="","",VLOOKUP($H34,'男子選手'!$B$2:$G$505,2,FALSE))</f>
      </c>
      <c r="D34" s="28">
        <f>IF($H34="","",VLOOKUP($H34,'男子選手'!$B$2:$G$505,3,FALSE))</f>
      </c>
      <c r="E34" s="28">
        <f t="shared" si="0"/>
      </c>
      <c r="F34" s="28">
        <f t="shared" si="1"/>
      </c>
      <c r="G34" s="28">
        <f>IF(H34="","",VALUE(MID(VLOOKUP($H34,'男子選手'!$B$2:$G$505,6,FALSE),2,6)))</f>
      </c>
      <c r="H34" s="28">
        <f>'記録入力'!J36</f>
      </c>
      <c r="I34" s="28">
        <f>IF(H34="","",VLOOKUP('記録入力'!C36,'初期設定'!$C$19:$F$58,3,FALSE)&amp;" "&amp;RIGHT('記録入力'!N36,5))</f>
      </c>
    </row>
    <row r="35" spans="1:9" ht="13.5">
      <c r="A35" s="19" t="str">
        <f>'記録入力'!C37</f>
        <v>1年ﾊﾝﾏ-投</v>
      </c>
      <c r="B35" s="28">
        <f>IF($H35="","",VLOOKUP($H35,'男子選手'!$B$2:$G$505,6,FALSE))</f>
      </c>
      <c r="C35" s="28">
        <f>IF($H35="","",VLOOKUP($H35,'男子選手'!$B$2:$G$505,2,FALSE))</f>
      </c>
      <c r="D35" s="28">
        <f>IF($H35="","",VLOOKUP($H35,'男子選手'!$B$2:$G$505,3,FALSE))</f>
      </c>
      <c r="E35" s="28">
        <f t="shared" si="0"/>
      </c>
      <c r="F35" s="28">
        <f t="shared" si="1"/>
      </c>
      <c r="G35" s="28">
        <f>IF(H35="","",VALUE(MID(VLOOKUP($H35,'男子選手'!$B$2:$G$505,6,FALSE),2,6)))</f>
      </c>
      <c r="H35" s="28">
        <f>'記録入力'!J37</f>
      </c>
      <c r="I35" s="28">
        <f>IF(H35="","",VLOOKUP('記録入力'!C37,'初期設定'!$C$19:$F$58,3,FALSE)&amp;" "&amp;RIGHT('記録入力'!N37,5))</f>
      </c>
    </row>
    <row r="36" spans="1:9" ht="13.5">
      <c r="A36" s="19" t="str">
        <f>'記録入力'!C38</f>
        <v>1年やり投</v>
      </c>
      <c r="B36" s="28">
        <f>IF($H36="","",VLOOKUP($H36,'男子選手'!$B$2:$G$505,6,FALSE))</f>
      </c>
      <c r="C36" s="28">
        <f>IF($H36="","",VLOOKUP($H36,'男子選手'!$B$2:$G$505,2,FALSE))</f>
      </c>
      <c r="D36" s="28">
        <f>IF($H36="","",VLOOKUP($H36,'男子選手'!$B$2:$G$505,3,FALSE))</f>
      </c>
      <c r="E36" s="28">
        <f t="shared" si="0"/>
      </c>
      <c r="F36" s="28">
        <f t="shared" si="1"/>
      </c>
      <c r="G36" s="28">
        <f>IF(H36="","",VALUE(MID(VLOOKUP($H36,'男子選手'!$B$2:$G$505,6,FALSE),2,6)))</f>
      </c>
      <c r="H36" s="28">
        <f>'記録入力'!J38</f>
      </c>
      <c r="I36" s="28">
        <f>IF(H36="","",VLOOKUP('記録入力'!C38,'初期設定'!$C$19:$F$58,3,FALSE)&amp;" "&amp;RIGHT('記録入力'!N38,5))</f>
      </c>
    </row>
    <row r="37" spans="1:9" ht="13.5">
      <c r="A37" s="19" t="str">
        <f>'記録入力'!C39</f>
        <v>1年やり投</v>
      </c>
      <c r="B37" s="28">
        <f>IF($H37="","",VLOOKUP($H37,'男子選手'!$B$2:$G$505,6,FALSE))</f>
      </c>
      <c r="C37" s="28">
        <f>IF($H37="","",VLOOKUP($H37,'男子選手'!$B$2:$G$505,2,FALSE))</f>
      </c>
      <c r="D37" s="28">
        <f>IF($H37="","",VLOOKUP($H37,'男子選手'!$B$2:$G$505,3,FALSE))</f>
      </c>
      <c r="E37" s="28">
        <f t="shared" si="0"/>
      </c>
      <c r="F37" s="28">
        <f t="shared" si="1"/>
      </c>
      <c r="G37" s="28">
        <f>IF(H37="","",VALUE(MID(VLOOKUP($H37,'男子選手'!$B$2:$G$505,6,FALSE),2,6)))</f>
      </c>
      <c r="H37" s="28">
        <f>'記録入力'!J39</f>
      </c>
      <c r="I37" s="28">
        <f>IF(H37="","",VLOOKUP('記録入力'!C39,'初期設定'!$C$19:$F$58,3,FALSE)&amp;" "&amp;RIGHT('記録入力'!N39,5))</f>
      </c>
    </row>
    <row r="38" spans="1:9" ht="13.5">
      <c r="A38" s="19" t="str">
        <f>'記録入力'!C40</f>
        <v>2年100m</v>
      </c>
      <c r="B38" s="28">
        <f>IF($H38="","",VLOOKUP($H38,'男子選手'!$B$2:$G$505,6,FALSE))</f>
      </c>
      <c r="C38" s="28">
        <f>IF($H38="","",VLOOKUP($H38,'男子選手'!$B$2:$G$505,2,FALSE))</f>
      </c>
      <c r="D38" s="28">
        <f>IF($H38="","",VLOOKUP($H38,'男子選手'!$B$2:$G$505,3,FALSE))</f>
      </c>
      <c r="E38" s="28">
        <f t="shared" si="0"/>
      </c>
      <c r="F38" s="28">
        <f t="shared" si="1"/>
      </c>
      <c r="G38" s="28">
        <f>IF(H38="","",VALUE(MID(VLOOKUP($H38,'男子選手'!$B$2:$G$505,6,FALSE),2,6)))</f>
      </c>
      <c r="H38" s="28">
        <f>'記録入力'!J40</f>
      </c>
      <c r="I38" s="28">
        <f>IF(H38="","",VLOOKUP('記録入力'!C40,'初期設定'!$C$19:$F$58,3,FALSE)&amp;" "&amp;RIGHT('記録入力'!N40,7))</f>
      </c>
    </row>
    <row r="39" spans="1:9" ht="13.5">
      <c r="A39" s="19" t="str">
        <f>'記録入力'!C41</f>
        <v>2年100m</v>
      </c>
      <c r="B39" s="28">
        <f>IF($H39="","",VLOOKUP($H39,'男子選手'!$B$2:$G$505,6,FALSE))</f>
      </c>
      <c r="C39" s="28">
        <f>IF($H39="","",VLOOKUP($H39,'男子選手'!$B$2:$G$505,2,FALSE))</f>
      </c>
      <c r="D39" s="28">
        <f>IF($H39="","",VLOOKUP($H39,'男子選手'!$B$2:$G$505,3,FALSE))</f>
      </c>
      <c r="E39" s="28">
        <f t="shared" si="0"/>
      </c>
      <c r="F39" s="28">
        <f t="shared" si="1"/>
      </c>
      <c r="G39" s="28">
        <f>IF(H39="","",VALUE(MID(VLOOKUP($H39,'男子選手'!$B$2:$G$505,6,FALSE),2,6)))</f>
      </c>
      <c r="H39" s="28">
        <f>'記録入力'!J41</f>
      </c>
      <c r="I39" s="28">
        <f>IF(H39="","",VLOOKUP('記録入力'!C41,'初期設定'!$C$19:$F$58,3,FALSE)&amp;" "&amp;RIGHT('記録入力'!N41,7))</f>
      </c>
    </row>
    <row r="40" spans="1:9" ht="13.5">
      <c r="A40" s="19" t="str">
        <f>'記録入力'!C42</f>
        <v>2年200m</v>
      </c>
      <c r="B40" s="28">
        <f>IF($H40="","",VLOOKUP($H40,'男子選手'!$B$2:$G$505,6,FALSE))</f>
      </c>
      <c r="C40" s="28">
        <f>IF($H40="","",VLOOKUP($H40,'男子選手'!$B$2:$G$505,2,FALSE))</f>
      </c>
      <c r="D40" s="28">
        <f>IF($H40="","",VLOOKUP($H40,'男子選手'!$B$2:$G$505,3,FALSE))</f>
      </c>
      <c r="E40" s="28">
        <f t="shared" si="0"/>
      </c>
      <c r="F40" s="28">
        <f t="shared" si="1"/>
      </c>
      <c r="G40" s="28">
        <f>IF(H40="","",VALUE(MID(VLOOKUP($H40,'男子選手'!$B$2:$G$505,6,FALSE),2,6)))</f>
      </c>
      <c r="H40" s="28">
        <f>'記録入力'!J42</f>
      </c>
      <c r="I40" s="28">
        <f>IF(H40="","",VLOOKUP('記録入力'!C42,'初期設定'!$C$19:$F$58,3,FALSE)&amp;" "&amp;RIGHT('記録入力'!N42,7))</f>
      </c>
    </row>
    <row r="41" spans="1:9" ht="13.5">
      <c r="A41" s="19" t="str">
        <f>'記録入力'!C43</f>
        <v>2年200m</v>
      </c>
      <c r="B41" s="28">
        <f>IF($H41="","",VLOOKUP($H41,'男子選手'!$B$2:$G$505,6,FALSE))</f>
      </c>
      <c r="C41" s="28">
        <f>IF($H41="","",VLOOKUP($H41,'男子選手'!$B$2:$G$505,2,FALSE))</f>
      </c>
      <c r="D41" s="28">
        <f>IF($H41="","",VLOOKUP($H41,'男子選手'!$B$2:$G$505,3,FALSE))</f>
      </c>
      <c r="E41" s="28">
        <f t="shared" si="0"/>
      </c>
      <c r="F41" s="28">
        <f t="shared" si="1"/>
      </c>
      <c r="G41" s="28">
        <f>IF(H41="","",VALUE(MID(VLOOKUP($H41,'男子選手'!$B$2:$G$505,6,FALSE),2,6)))</f>
      </c>
      <c r="H41" s="28">
        <f>'記録入力'!J43</f>
      </c>
      <c r="I41" s="28">
        <f>IF(H41="","",VLOOKUP('記録入力'!C43,'初期設定'!$C$19:$F$58,3,FALSE)&amp;" "&amp;RIGHT('記録入力'!N43,7))</f>
      </c>
    </row>
    <row r="42" spans="1:9" ht="13.5">
      <c r="A42" s="19" t="str">
        <f>'記録入力'!C44</f>
        <v>2年400m</v>
      </c>
      <c r="B42" s="28">
        <f>IF($H42="","",VLOOKUP($H42,'男子選手'!$B$2:$G$505,6,FALSE))</f>
      </c>
      <c r="C42" s="28">
        <f>IF($H42="","",VLOOKUP($H42,'男子選手'!$B$2:$G$505,2,FALSE))</f>
      </c>
      <c r="D42" s="28">
        <f>IF($H42="","",VLOOKUP($H42,'男子選手'!$B$2:$G$505,3,FALSE))</f>
      </c>
      <c r="E42" s="28">
        <f t="shared" si="0"/>
      </c>
      <c r="F42" s="28">
        <f t="shared" si="1"/>
      </c>
      <c r="G42" s="28">
        <f>IF(H42="","",VALUE(MID(VLOOKUP($H42,'男子選手'!$B$2:$G$505,6,FALSE),2,6)))</f>
      </c>
      <c r="H42" s="28">
        <f>'記録入力'!J44</f>
      </c>
      <c r="I42" s="28">
        <f>IF(H42="","",VLOOKUP('記録入力'!C44,'初期設定'!$C$19:$F$58,3,FALSE)&amp;" "&amp;RIGHT('記録入力'!N44,7))</f>
      </c>
    </row>
    <row r="43" spans="1:9" ht="13.5">
      <c r="A43" s="19" t="str">
        <f>'記録入力'!C45</f>
        <v>2年400m</v>
      </c>
      <c r="B43" s="28">
        <f>IF($H43="","",VLOOKUP($H43,'男子選手'!$B$2:$G$505,6,FALSE))</f>
      </c>
      <c r="C43" s="28">
        <f>IF($H43="","",VLOOKUP($H43,'男子選手'!$B$2:$G$505,2,FALSE))</f>
      </c>
      <c r="D43" s="28">
        <f>IF($H43="","",VLOOKUP($H43,'男子選手'!$B$2:$G$505,3,FALSE))</f>
      </c>
      <c r="E43" s="28">
        <f t="shared" si="0"/>
      </c>
      <c r="F43" s="28">
        <f t="shared" si="1"/>
      </c>
      <c r="G43" s="28">
        <f>IF(H43="","",VALUE(MID(VLOOKUP($H43,'男子選手'!$B$2:$G$505,6,FALSE),2,6)))</f>
      </c>
      <c r="H43" s="28">
        <f>'記録入力'!J45</f>
      </c>
      <c r="I43" s="28">
        <f>IF(H43="","",VLOOKUP('記録入力'!C45,'初期設定'!$C$19:$F$58,3,FALSE)&amp;" "&amp;RIGHT('記録入力'!N45,7))</f>
      </c>
    </row>
    <row r="44" spans="1:9" ht="13.5">
      <c r="A44" s="19" t="str">
        <f>'記録入力'!C46</f>
        <v>2年800m</v>
      </c>
      <c r="B44" s="28">
        <f>IF($H44="","",VLOOKUP($H44,'男子選手'!$B$2:$G$505,6,FALSE))</f>
      </c>
      <c r="C44" s="28">
        <f>IF($H44="","",VLOOKUP($H44,'男子選手'!$B$2:$G$505,2,FALSE))</f>
      </c>
      <c r="D44" s="28">
        <f>IF($H44="","",VLOOKUP($H44,'男子選手'!$B$2:$G$505,3,FALSE))</f>
      </c>
      <c r="E44" s="28">
        <f t="shared" si="0"/>
      </c>
      <c r="F44" s="28">
        <f t="shared" si="1"/>
      </c>
      <c r="G44" s="28">
        <f>IF(H44="","",VALUE(MID(VLOOKUP($H44,'男子選手'!$B$2:$G$505,6,FALSE),2,6)))</f>
      </c>
      <c r="H44" s="28">
        <f>'記録入力'!J46</f>
      </c>
      <c r="I44" s="28">
        <f>IF(H44="","",VLOOKUP('記録入力'!C46,'初期設定'!$C$19:$F$58,3,FALSE)&amp;" "&amp;RIGHT('記録入力'!N46,7))</f>
      </c>
    </row>
    <row r="45" spans="1:9" ht="13.5">
      <c r="A45" s="19" t="str">
        <f>'記録入力'!C47</f>
        <v>2年800m</v>
      </c>
      <c r="B45" s="28">
        <f>IF($H45="","",VLOOKUP($H45,'男子選手'!$B$2:$G$505,6,FALSE))</f>
      </c>
      <c r="C45" s="28">
        <f>IF($H45="","",VLOOKUP($H45,'男子選手'!$B$2:$G$505,2,FALSE))</f>
      </c>
      <c r="D45" s="28">
        <f>IF($H45="","",VLOOKUP($H45,'男子選手'!$B$2:$G$505,3,FALSE))</f>
      </c>
      <c r="E45" s="28">
        <f t="shared" si="0"/>
      </c>
      <c r="F45" s="28">
        <f t="shared" si="1"/>
      </c>
      <c r="G45" s="28">
        <f>IF(H45="","",VALUE(MID(VLOOKUP($H45,'男子選手'!$B$2:$G$505,6,FALSE),2,6)))</f>
      </c>
      <c r="H45" s="28">
        <f>'記録入力'!J47</f>
      </c>
      <c r="I45" s="28">
        <f>IF(H45="","",VLOOKUP('記録入力'!C47,'初期設定'!$C$19:$F$58,3,FALSE)&amp;" "&amp;RIGHT('記録入力'!N47,7))</f>
      </c>
    </row>
    <row r="46" spans="1:9" ht="13.5">
      <c r="A46" s="19" t="str">
        <f>'記録入力'!C48</f>
        <v>2年1500m</v>
      </c>
      <c r="B46" s="28">
        <f>IF($H46="","",VLOOKUP($H46,'男子選手'!$B$2:$G$505,6,FALSE))</f>
      </c>
      <c r="C46" s="28">
        <f>IF($H46="","",VLOOKUP($H46,'男子選手'!$B$2:$G$505,2,FALSE))</f>
      </c>
      <c r="D46" s="28">
        <f>IF($H46="","",VLOOKUP($H46,'男子選手'!$B$2:$G$505,3,FALSE))</f>
      </c>
      <c r="E46" s="28">
        <f t="shared" si="0"/>
      </c>
      <c r="F46" s="28">
        <f t="shared" si="1"/>
      </c>
      <c r="G46" s="28">
        <f>IF(H46="","",VALUE(MID(VLOOKUP($H46,'男子選手'!$B$2:$G$505,6,FALSE),2,6)))</f>
      </c>
      <c r="H46" s="28">
        <f>'記録入力'!J48</f>
      </c>
      <c r="I46" s="28">
        <f>IF(H46="","",VLOOKUP('記録入力'!C48,'初期設定'!$C$19:$F$58,3,FALSE)&amp;" "&amp;RIGHT('記録入力'!N48,7))</f>
      </c>
    </row>
    <row r="47" spans="1:9" ht="13.5">
      <c r="A47" s="19" t="str">
        <f>'記録入力'!C49</f>
        <v>2年1500m</v>
      </c>
      <c r="B47" s="28">
        <f>IF($H47="","",VLOOKUP($H47,'男子選手'!$B$2:$G$505,6,FALSE))</f>
      </c>
      <c r="C47" s="28">
        <f>IF($H47="","",VLOOKUP($H47,'男子選手'!$B$2:$G$505,2,FALSE))</f>
      </c>
      <c r="D47" s="28">
        <f>IF($H47="","",VLOOKUP($H47,'男子選手'!$B$2:$G$505,3,FALSE))</f>
      </c>
      <c r="E47" s="28">
        <f t="shared" si="0"/>
      </c>
      <c r="F47" s="28">
        <f t="shared" si="1"/>
      </c>
      <c r="G47" s="28">
        <f>IF(H47="","",VALUE(MID(VLOOKUP($H47,'男子選手'!$B$2:$G$505,6,FALSE),2,6)))</f>
      </c>
      <c r="H47" s="28">
        <f>'記録入力'!J49</f>
      </c>
      <c r="I47" s="28">
        <f>IF(H47="","",VLOOKUP('記録入力'!C49,'初期設定'!$C$19:$F$58,3,FALSE)&amp;" "&amp;RIGHT('記録入力'!N49,7))</f>
      </c>
    </row>
    <row r="48" spans="1:9" ht="13.5">
      <c r="A48" s="19" t="str">
        <f>'記録入力'!C50</f>
        <v>2年5000m</v>
      </c>
      <c r="B48" s="28">
        <f>IF($H48="","",VLOOKUP($H48,'男子選手'!$B$2:$G$505,6,FALSE))</f>
      </c>
      <c r="C48" s="28">
        <f>IF($H48="","",VLOOKUP($H48,'男子選手'!$B$2:$G$505,2,FALSE))</f>
      </c>
      <c r="D48" s="28">
        <f>IF($H48="","",VLOOKUP($H48,'男子選手'!$B$2:$G$505,3,FALSE))</f>
      </c>
      <c r="E48" s="28">
        <f t="shared" si="0"/>
      </c>
      <c r="F48" s="28">
        <f t="shared" si="1"/>
      </c>
      <c r="G48" s="28">
        <f>IF(H48="","",VALUE(MID(VLOOKUP($H48,'男子選手'!$B$2:$G$505,6,FALSE),2,6)))</f>
      </c>
      <c r="H48" s="28">
        <f>'記録入力'!J50</f>
      </c>
      <c r="I48" s="28">
        <f>IF(H48="","",VLOOKUP('記録入力'!C50,'初期設定'!$C$19:$F$58,3,FALSE)&amp;" "&amp;RIGHT('記録入力'!N50,7))</f>
      </c>
    </row>
    <row r="49" spans="1:9" ht="13.5">
      <c r="A49" s="19" t="str">
        <f>'記録入力'!C51</f>
        <v>2年5000m</v>
      </c>
      <c r="B49" s="28">
        <f>IF($H49="","",VLOOKUP($H49,'男子選手'!$B$2:$G$505,6,FALSE))</f>
      </c>
      <c r="C49" s="28">
        <f>IF($H49="","",VLOOKUP($H49,'男子選手'!$B$2:$G$505,2,FALSE))</f>
      </c>
      <c r="D49" s="28">
        <f>IF($H49="","",VLOOKUP($H49,'男子選手'!$B$2:$G$505,3,FALSE))</f>
      </c>
      <c r="E49" s="28">
        <f t="shared" si="0"/>
      </c>
      <c r="F49" s="28">
        <f t="shared" si="1"/>
      </c>
      <c r="G49" s="28">
        <f>IF(H49="","",VALUE(MID(VLOOKUP($H49,'男子選手'!$B$2:$G$505,6,FALSE),2,6)))</f>
      </c>
      <c r="H49" s="28">
        <f>'記録入力'!J51</f>
      </c>
      <c r="I49" s="28">
        <f>IF(H49="","",VLOOKUP('記録入力'!C51,'初期設定'!$C$19:$F$58,3,FALSE)&amp;" "&amp;RIGHT('記録入力'!N51,7))</f>
      </c>
    </row>
    <row r="50" spans="1:9" ht="13.5">
      <c r="A50" s="19" t="str">
        <f>'記録入力'!C52</f>
        <v>2年110mJH</v>
      </c>
      <c r="B50" s="28">
        <f>IF($H50="","",VLOOKUP($H50,'男子選手'!$B$2:$G$505,6,FALSE))</f>
      </c>
      <c r="C50" s="28">
        <f>IF($H50="","",VLOOKUP($H50,'男子選手'!$B$2:$G$505,2,FALSE))</f>
      </c>
      <c r="D50" s="28">
        <f>IF($H50="","",VLOOKUP($H50,'男子選手'!$B$2:$G$505,3,FALSE))</f>
      </c>
      <c r="E50" s="28">
        <f t="shared" si="0"/>
      </c>
      <c r="F50" s="28">
        <f t="shared" si="1"/>
      </c>
      <c r="G50" s="28">
        <f>IF(H50="","",VALUE(MID(VLOOKUP($H50,'男子選手'!$B$2:$G$505,6,FALSE),2,6)))</f>
      </c>
      <c r="H50" s="28">
        <f>'記録入力'!J52</f>
      </c>
      <c r="I50" s="28">
        <f>IF(H50="","",VLOOKUP('記録入力'!C52,'初期設定'!$C$19:$F$58,3,FALSE)&amp;" "&amp;RIGHT('記録入力'!N52,7))</f>
      </c>
    </row>
    <row r="51" spans="1:9" ht="13.5">
      <c r="A51" s="19" t="str">
        <f>'記録入力'!C53</f>
        <v>2年110mJH</v>
      </c>
      <c r="B51" s="28">
        <f>IF($H51="","",VLOOKUP($H51,'男子選手'!$B$2:$G$505,6,FALSE))</f>
      </c>
      <c r="C51" s="28">
        <f>IF($H51="","",VLOOKUP($H51,'男子選手'!$B$2:$G$505,2,FALSE))</f>
      </c>
      <c r="D51" s="28">
        <f>IF($H51="","",VLOOKUP($H51,'男子選手'!$B$2:$G$505,3,FALSE))</f>
      </c>
      <c r="E51" s="28">
        <f t="shared" si="0"/>
      </c>
      <c r="F51" s="28">
        <f t="shared" si="1"/>
      </c>
      <c r="G51" s="28">
        <f>IF(H51="","",VALUE(MID(VLOOKUP($H51,'男子選手'!$B$2:$G$505,6,FALSE),2,6)))</f>
      </c>
      <c r="H51" s="28">
        <f>'記録入力'!J53</f>
      </c>
      <c r="I51" s="28">
        <f>IF(H51="","",VLOOKUP('記録入力'!C53,'初期設定'!$C$19:$F$58,3,FALSE)&amp;" "&amp;RIGHT('記録入力'!N53,7))</f>
      </c>
    </row>
    <row r="52" spans="1:9" ht="13.5">
      <c r="A52" s="19" t="str">
        <f>'記録入力'!C54</f>
        <v>2年400mH</v>
      </c>
      <c r="B52" s="28">
        <f>IF($H52="","",VLOOKUP($H52,'男子選手'!$B$2:$G$505,6,FALSE))</f>
      </c>
      <c r="C52" s="28">
        <f>IF($H52="","",VLOOKUP($H52,'男子選手'!$B$2:$G$505,2,FALSE))</f>
      </c>
      <c r="D52" s="28">
        <f>IF($H52="","",VLOOKUP($H52,'男子選手'!$B$2:$G$505,3,FALSE))</f>
      </c>
      <c r="E52" s="28">
        <f t="shared" si="0"/>
      </c>
      <c r="F52" s="28">
        <f t="shared" si="1"/>
      </c>
      <c r="G52" s="28">
        <f>IF(H52="","",VALUE(MID(VLOOKUP($H52,'男子選手'!$B$2:$G$505,6,FALSE),2,6)))</f>
      </c>
      <c r="H52" s="28">
        <f>'記録入力'!J54</f>
      </c>
      <c r="I52" s="28">
        <f>IF(H52="","",VLOOKUP('記録入力'!C54,'初期設定'!$C$19:$F$58,3,FALSE)&amp;" "&amp;RIGHT('記録入力'!N54,7))</f>
      </c>
    </row>
    <row r="53" spans="1:9" ht="13.5">
      <c r="A53" s="19" t="str">
        <f>'記録入力'!C55</f>
        <v>2年400mH</v>
      </c>
      <c r="B53" s="28">
        <f>IF($H53="","",VLOOKUP($H53,'男子選手'!$B$2:$G$505,6,FALSE))</f>
      </c>
      <c r="C53" s="28">
        <f>IF($H53="","",VLOOKUP($H53,'男子選手'!$B$2:$G$505,2,FALSE))</f>
      </c>
      <c r="D53" s="28">
        <f>IF($H53="","",VLOOKUP($H53,'男子選手'!$B$2:$G$505,3,FALSE))</f>
      </c>
      <c r="E53" s="28">
        <f t="shared" si="0"/>
      </c>
      <c r="F53" s="28">
        <f t="shared" si="1"/>
      </c>
      <c r="G53" s="28">
        <f>IF(H53="","",VALUE(MID(VLOOKUP($H53,'男子選手'!$B$2:$G$505,6,FALSE),2,6)))</f>
      </c>
      <c r="H53" s="28">
        <f>'記録入力'!J55</f>
      </c>
      <c r="I53" s="28">
        <f>IF(H53="","",VLOOKUP('記録入力'!C55,'初期設定'!$C$19:$F$58,3,FALSE)&amp;" "&amp;RIGHT('記録入力'!N55,7))</f>
      </c>
    </row>
    <row r="54" spans="1:9" ht="13.5">
      <c r="A54" s="19" t="str">
        <f>'記録入力'!C56</f>
        <v>2年3000SC</v>
      </c>
      <c r="B54" s="28">
        <f>IF($H54="","",VLOOKUP($H54,'男子選手'!$B$2:$G$505,6,FALSE))</f>
      </c>
      <c r="C54" s="28">
        <f>IF($H54="","",VLOOKUP($H54,'男子選手'!$B$2:$G$505,2,FALSE))</f>
      </c>
      <c r="D54" s="28">
        <f>IF($H54="","",VLOOKUP($H54,'男子選手'!$B$2:$G$505,3,FALSE))</f>
      </c>
      <c r="E54" s="28">
        <f t="shared" si="0"/>
      </c>
      <c r="F54" s="28">
        <f t="shared" si="1"/>
      </c>
      <c r="G54" s="28">
        <f>IF(H54="","",VALUE(MID(VLOOKUP($H54,'男子選手'!$B$2:$G$505,6,FALSE),2,6)))</f>
      </c>
      <c r="H54" s="28">
        <f>'記録入力'!J56</f>
      </c>
      <c r="I54" s="28">
        <f>IF(H54="","",VLOOKUP('記録入力'!C56,'初期設定'!$C$19:$F$58,3,FALSE)&amp;" "&amp;RIGHT('記録入力'!N56,7))</f>
      </c>
    </row>
    <row r="55" spans="1:9" ht="13.5">
      <c r="A55" s="19" t="str">
        <f>'記録入力'!C57</f>
        <v>2年3000SC</v>
      </c>
      <c r="B55" s="28">
        <f>IF($H55="","",VLOOKUP($H55,'男子選手'!$B$2:$G$505,6,FALSE))</f>
      </c>
      <c r="C55" s="28">
        <f>IF($H55="","",VLOOKUP($H55,'男子選手'!$B$2:$G$505,2,FALSE))</f>
      </c>
      <c r="D55" s="28">
        <f>IF($H55="","",VLOOKUP($H55,'男子選手'!$B$2:$G$505,3,FALSE))</f>
      </c>
      <c r="E55" s="28">
        <f aca="true" t="shared" si="2" ref="E55:E73">IF(H55="","",1)</f>
      </c>
      <c r="F55" s="28">
        <f aca="true" t="shared" si="3" ref="F55:F73">IF(H55="","",2)</f>
      </c>
      <c r="G55" s="28">
        <f>IF(H55="","",VALUE(MID(VLOOKUP($H55,'男子選手'!$B$2:$G$505,6,FALSE),2,6)))</f>
      </c>
      <c r="H55" s="28">
        <f>'記録入力'!J57</f>
      </c>
      <c r="I55" s="28">
        <f>IF(H55="","",VLOOKUP('記録入力'!C57,'初期設定'!$C$19:$F$58,3,FALSE)&amp;" "&amp;RIGHT('記録入力'!N57,7))</f>
      </c>
    </row>
    <row r="56" spans="1:9" ht="13.5">
      <c r="A56" s="19" t="str">
        <f>'記録入力'!C58</f>
        <v>2年5000mW</v>
      </c>
      <c r="B56" s="28">
        <f>IF($H56="","",VLOOKUP($H56,'男子選手'!$B$2:$G$505,6,FALSE))</f>
      </c>
      <c r="C56" s="28">
        <f>IF($H56="","",VLOOKUP($H56,'男子選手'!$B$2:$G$505,2,FALSE))</f>
      </c>
      <c r="D56" s="28">
        <f>IF($H56="","",VLOOKUP($H56,'男子選手'!$B$2:$G$505,3,FALSE))</f>
      </c>
      <c r="E56" s="28">
        <f t="shared" si="2"/>
      </c>
      <c r="F56" s="28">
        <f t="shared" si="3"/>
      </c>
      <c r="G56" s="28">
        <f>IF(H56="","",VALUE(MID(VLOOKUP($H56,'男子選手'!$B$2:$G$505,6,FALSE),2,6)))</f>
      </c>
      <c r="H56" s="28">
        <f>'記録入力'!J58</f>
      </c>
      <c r="I56" s="28">
        <f>IF(H56="","",VLOOKUP('記録入力'!C58,'初期設定'!$C$19:$F$58,3,FALSE)&amp;" "&amp;RIGHT('記録入力'!N58,7))</f>
      </c>
    </row>
    <row r="57" spans="1:9" ht="13.5">
      <c r="A57" s="19" t="str">
        <f>'記録入力'!C59</f>
        <v>2年5000mW</v>
      </c>
      <c r="B57" s="28">
        <f>IF($H57="","",VLOOKUP($H57,'男子選手'!$B$2:$G$505,6,FALSE))</f>
      </c>
      <c r="C57" s="28">
        <f>IF($H57="","",VLOOKUP($H57,'男子選手'!$B$2:$G$505,2,FALSE))</f>
      </c>
      <c r="D57" s="28">
        <f>IF($H57="","",VLOOKUP($H57,'男子選手'!$B$2:$G$505,3,FALSE))</f>
      </c>
      <c r="E57" s="28">
        <f t="shared" si="2"/>
      </c>
      <c r="F57" s="28">
        <f t="shared" si="3"/>
      </c>
      <c r="G57" s="28">
        <f>IF(H57="","",VALUE(MID(VLOOKUP($H57,'男子選手'!$B$2:$G$505,6,FALSE),2,6)))</f>
      </c>
      <c r="H57" s="28">
        <f>'記録入力'!J59</f>
      </c>
      <c r="I57" s="28">
        <f>IF(H57="","",VLOOKUP('記録入力'!C59,'初期設定'!$C$19:$F$58,3,FALSE)&amp;" "&amp;RIGHT('記録入力'!N59,7))</f>
      </c>
    </row>
    <row r="58" spans="1:9" ht="13.5">
      <c r="A58" s="19" t="str">
        <f>'記録入力'!C60</f>
        <v>2年走高跳</v>
      </c>
      <c r="B58" s="28">
        <f>IF($H58="","",VLOOKUP($H58,'男子選手'!$B$2:$G$505,6,FALSE))</f>
      </c>
      <c r="C58" s="28">
        <f>IF($H58="","",VLOOKUP($H58,'男子選手'!$B$2:$G$505,2,FALSE))</f>
      </c>
      <c r="D58" s="28">
        <f>IF($H58="","",VLOOKUP($H58,'男子選手'!$B$2:$G$505,3,FALSE))</f>
      </c>
      <c r="E58" s="28">
        <f t="shared" si="2"/>
      </c>
      <c r="F58" s="28">
        <f t="shared" si="3"/>
      </c>
      <c r="G58" s="28">
        <f>IF(H58="","",VALUE(MID(VLOOKUP($H58,'男子選手'!$B$2:$G$505,6,FALSE),2,6)))</f>
      </c>
      <c r="H58" s="28">
        <f>'記録入力'!J60</f>
      </c>
      <c r="I58" s="28">
        <f>IF(H58="","",VLOOKUP('記録入力'!C60,'初期設定'!$C$19:$F$58,3,FALSE)&amp;" "&amp;RIGHT('記録入力'!N60,5))</f>
      </c>
    </row>
    <row r="59" spans="1:9" ht="13.5">
      <c r="A59" s="19" t="str">
        <f>'記録入力'!C61</f>
        <v>2年走高跳</v>
      </c>
      <c r="B59" s="28">
        <f>IF($H59="","",VLOOKUP($H59,'男子選手'!$B$2:$G$505,6,FALSE))</f>
      </c>
      <c r="C59" s="28">
        <f>IF($H59="","",VLOOKUP($H59,'男子選手'!$B$2:$G$505,2,FALSE))</f>
      </c>
      <c r="D59" s="28">
        <f>IF($H59="","",VLOOKUP($H59,'男子選手'!$B$2:$G$505,3,FALSE))</f>
      </c>
      <c r="E59" s="28">
        <f t="shared" si="2"/>
      </c>
      <c r="F59" s="28">
        <f t="shared" si="3"/>
      </c>
      <c r="G59" s="28">
        <f>IF(H59="","",VALUE(MID(VLOOKUP($H59,'男子選手'!$B$2:$G$505,6,FALSE),2,6)))</f>
      </c>
      <c r="H59" s="28">
        <f>'記録入力'!J61</f>
      </c>
      <c r="I59" s="28">
        <f>IF(H59="","",VLOOKUP('記録入力'!C61,'初期設定'!$C$19:$F$58,3,FALSE)&amp;" "&amp;RIGHT('記録入力'!N61,5))</f>
      </c>
    </row>
    <row r="60" spans="1:9" ht="13.5">
      <c r="A60" s="19" t="str">
        <f>'記録入力'!C62</f>
        <v>2年棒高跳</v>
      </c>
      <c r="B60" s="28">
        <f>IF($H60="","",VLOOKUP($H60,'男子選手'!$B$2:$G$505,6,FALSE))</f>
      </c>
      <c r="C60" s="28">
        <f>IF($H60="","",VLOOKUP($H60,'男子選手'!$B$2:$G$505,2,FALSE))</f>
      </c>
      <c r="D60" s="28">
        <f>IF($H60="","",VLOOKUP($H60,'男子選手'!$B$2:$G$505,3,FALSE))</f>
      </c>
      <c r="E60" s="28">
        <f t="shared" si="2"/>
      </c>
      <c r="F60" s="28">
        <f t="shared" si="3"/>
      </c>
      <c r="G60" s="28">
        <f>IF(H60="","",VALUE(MID(VLOOKUP($H60,'男子選手'!$B$2:$G$505,6,FALSE),2,6)))</f>
      </c>
      <c r="H60" s="28">
        <f>'記録入力'!J62</f>
      </c>
      <c r="I60" s="28">
        <f>IF(H60="","",VLOOKUP('記録入力'!C62,'初期設定'!$C$19:$F$58,3,FALSE)&amp;" "&amp;RIGHT('記録入力'!N62,5))</f>
      </c>
    </row>
    <row r="61" spans="1:9" ht="13.5">
      <c r="A61" s="19" t="str">
        <f>'記録入力'!C63</f>
        <v>2年棒高跳</v>
      </c>
      <c r="B61" s="28">
        <f>IF($H61="","",VLOOKUP($H61,'男子選手'!$B$2:$G$505,6,FALSE))</f>
      </c>
      <c r="C61" s="28">
        <f>IF($H61="","",VLOOKUP($H61,'男子選手'!$B$2:$G$505,2,FALSE))</f>
      </c>
      <c r="D61" s="28">
        <f>IF($H61="","",VLOOKUP($H61,'男子選手'!$B$2:$G$505,3,FALSE))</f>
      </c>
      <c r="E61" s="28">
        <f t="shared" si="2"/>
      </c>
      <c r="F61" s="28">
        <f t="shared" si="3"/>
      </c>
      <c r="G61" s="28">
        <f>IF(H61="","",VALUE(MID(VLOOKUP($H61,'男子選手'!$B$2:$G$505,6,FALSE),2,6)))</f>
      </c>
      <c r="H61" s="28">
        <f>'記録入力'!J63</f>
      </c>
      <c r="I61" s="28">
        <f>IF(H61="","",VLOOKUP('記録入力'!C63,'初期設定'!$C$19:$F$58,3,FALSE)&amp;" "&amp;RIGHT('記録入力'!N63,5))</f>
      </c>
    </row>
    <row r="62" spans="1:9" ht="13.5">
      <c r="A62" s="19" t="str">
        <f>'記録入力'!C64</f>
        <v>2年走幅跳</v>
      </c>
      <c r="B62" s="28">
        <f>IF($H62="","",VLOOKUP($H62,'男子選手'!$B$2:$G$505,6,FALSE))</f>
      </c>
      <c r="C62" s="28">
        <f>IF($H62="","",VLOOKUP($H62,'男子選手'!$B$2:$G$505,2,FALSE))</f>
      </c>
      <c r="D62" s="28">
        <f>IF($H62="","",VLOOKUP($H62,'男子選手'!$B$2:$G$505,3,FALSE))</f>
      </c>
      <c r="E62" s="28">
        <f t="shared" si="2"/>
      </c>
      <c r="F62" s="28">
        <f t="shared" si="3"/>
      </c>
      <c r="G62" s="28">
        <f>IF(H62="","",VALUE(MID(VLOOKUP($H62,'男子選手'!$B$2:$G$505,6,FALSE),2,6)))</f>
      </c>
      <c r="H62" s="28">
        <f>'記録入力'!J64</f>
      </c>
      <c r="I62" s="28">
        <f>IF(H62="","",VLOOKUP('記録入力'!C64,'初期設定'!$C$19:$F$58,3,FALSE)&amp;" "&amp;RIGHT('記録入力'!N64,5))</f>
      </c>
    </row>
    <row r="63" spans="1:9" ht="13.5">
      <c r="A63" s="19" t="str">
        <f>'記録入力'!C65</f>
        <v>2年走幅跳</v>
      </c>
      <c r="B63" s="28">
        <f>IF($H63="","",VLOOKUP($H63,'男子選手'!$B$2:$G$505,6,FALSE))</f>
      </c>
      <c r="C63" s="28">
        <f>IF($H63="","",VLOOKUP($H63,'男子選手'!$B$2:$G$505,2,FALSE))</f>
      </c>
      <c r="D63" s="28">
        <f>IF($H63="","",VLOOKUP($H63,'男子選手'!$B$2:$G$505,3,FALSE))</f>
      </c>
      <c r="E63" s="28">
        <f t="shared" si="2"/>
      </c>
      <c r="F63" s="28">
        <f t="shared" si="3"/>
      </c>
      <c r="G63" s="28">
        <f>IF(H63="","",VALUE(MID(VLOOKUP($H63,'男子選手'!$B$2:$G$505,6,FALSE),2,6)))</f>
      </c>
      <c r="H63" s="28">
        <f>'記録入力'!J65</f>
      </c>
      <c r="I63" s="28">
        <f>IF(H63="","",VLOOKUP('記録入力'!C65,'初期設定'!$C$19:$F$58,3,FALSE)&amp;" "&amp;RIGHT('記録入力'!N65,5))</f>
      </c>
    </row>
    <row r="64" spans="1:9" ht="13.5">
      <c r="A64" s="19" t="str">
        <f>'記録入力'!C66</f>
        <v>2年三段跳</v>
      </c>
      <c r="B64" s="28">
        <f>IF($H64="","",VLOOKUP($H64,'男子選手'!$B$2:$G$505,6,FALSE))</f>
      </c>
      <c r="C64" s="28">
        <f>IF($H64="","",VLOOKUP($H64,'男子選手'!$B$2:$G$505,2,FALSE))</f>
      </c>
      <c r="D64" s="28">
        <f>IF($H64="","",VLOOKUP($H64,'男子選手'!$B$2:$G$505,3,FALSE))</f>
      </c>
      <c r="E64" s="28">
        <f t="shared" si="2"/>
      </c>
      <c r="F64" s="28">
        <f t="shared" si="3"/>
      </c>
      <c r="G64" s="28">
        <f>IF(H64="","",VALUE(MID(VLOOKUP($H64,'男子選手'!$B$2:$G$505,6,FALSE),2,6)))</f>
      </c>
      <c r="H64" s="28">
        <f>'記録入力'!J66</f>
      </c>
      <c r="I64" s="28">
        <f>IF(H64="","",VLOOKUP('記録入力'!C66,'初期設定'!$C$19:$F$58,3,FALSE)&amp;" "&amp;RIGHT('記録入力'!N66,5))</f>
      </c>
    </row>
    <row r="65" spans="1:9" ht="13.5">
      <c r="A65" s="19" t="str">
        <f>'記録入力'!C67</f>
        <v>2年三段跳</v>
      </c>
      <c r="B65" s="28">
        <f>IF($H65="","",VLOOKUP($H65,'男子選手'!$B$2:$G$505,6,FALSE))</f>
      </c>
      <c r="C65" s="28">
        <f>IF($H65="","",VLOOKUP($H65,'男子選手'!$B$2:$G$505,2,FALSE))</f>
      </c>
      <c r="D65" s="28">
        <f>IF($H65="","",VLOOKUP($H65,'男子選手'!$B$2:$G$505,3,FALSE))</f>
      </c>
      <c r="E65" s="28">
        <f t="shared" si="2"/>
      </c>
      <c r="F65" s="28">
        <f t="shared" si="3"/>
      </c>
      <c r="G65" s="28">
        <f>IF(H65="","",VALUE(MID(VLOOKUP($H65,'男子選手'!$B$2:$G$505,6,FALSE),2,6)))</f>
      </c>
      <c r="H65" s="28">
        <f>'記録入力'!J67</f>
      </c>
      <c r="I65" s="28">
        <f>IF(H65="","",VLOOKUP('記録入力'!C67,'初期設定'!$C$19:$F$58,3,FALSE)&amp;" "&amp;RIGHT('記録入力'!N67,5))</f>
      </c>
    </row>
    <row r="66" spans="1:9" ht="13.5">
      <c r="A66" s="19" t="str">
        <f>'記録入力'!C68</f>
        <v>2年砲丸投</v>
      </c>
      <c r="B66" s="28">
        <f>IF($H66="","",VLOOKUP($H66,'男子選手'!$B$2:$G$505,6,FALSE))</f>
      </c>
      <c r="C66" s="28">
        <f>IF($H66="","",VLOOKUP($H66,'男子選手'!$B$2:$G$505,2,FALSE))</f>
      </c>
      <c r="D66" s="28">
        <f>IF($H66="","",VLOOKUP($H66,'男子選手'!$B$2:$G$505,3,FALSE))</f>
      </c>
      <c r="E66" s="28">
        <f t="shared" si="2"/>
      </c>
      <c r="F66" s="28">
        <f t="shared" si="3"/>
      </c>
      <c r="G66" s="28">
        <f>IF(H66="","",VALUE(MID(VLOOKUP($H66,'男子選手'!$B$2:$G$505,6,FALSE),2,6)))</f>
      </c>
      <c r="H66" s="28">
        <f>'記録入力'!J68</f>
      </c>
      <c r="I66" s="28">
        <f>IF(H66="","",VLOOKUP('記録入力'!C68,'初期設定'!$C$19:$F$58,3,FALSE)&amp;" "&amp;RIGHT('記録入力'!N68,5))</f>
      </c>
    </row>
    <row r="67" spans="1:9" ht="13.5">
      <c r="A67" s="19" t="str">
        <f>'記録入力'!C69</f>
        <v>2年砲丸投</v>
      </c>
      <c r="B67" s="28">
        <f>IF($H67="","",VLOOKUP($H67,'男子選手'!$B$2:$G$505,6,FALSE))</f>
      </c>
      <c r="C67" s="28">
        <f>IF($H67="","",VLOOKUP($H67,'男子選手'!$B$2:$G$505,2,FALSE))</f>
      </c>
      <c r="D67" s="28">
        <f>IF($H67="","",VLOOKUP($H67,'男子選手'!$B$2:$G$505,3,FALSE))</f>
      </c>
      <c r="E67" s="28">
        <f t="shared" si="2"/>
      </c>
      <c r="F67" s="28">
        <f t="shared" si="3"/>
      </c>
      <c r="G67" s="28">
        <f>IF(H67="","",VALUE(MID(VLOOKUP($H67,'男子選手'!$B$2:$G$505,6,FALSE),2,6)))</f>
      </c>
      <c r="H67" s="28">
        <f>'記録入力'!J69</f>
      </c>
      <c r="I67" s="28">
        <f>IF(H67="","",VLOOKUP('記録入力'!C69,'初期設定'!$C$19:$F$58,3,FALSE)&amp;" "&amp;RIGHT('記録入力'!N69,5))</f>
      </c>
    </row>
    <row r="68" spans="1:9" ht="13.5">
      <c r="A68" s="19" t="str">
        <f>'記録入力'!C70</f>
        <v>2年円盤投</v>
      </c>
      <c r="B68" s="28">
        <f>IF($H68="","",VLOOKUP($H68,'男子選手'!$B$2:$G$505,6,FALSE))</f>
      </c>
      <c r="C68" s="28">
        <f>IF($H68="","",VLOOKUP($H68,'男子選手'!$B$2:$G$505,2,FALSE))</f>
      </c>
      <c r="D68" s="28">
        <f>IF($H68="","",VLOOKUP($H68,'男子選手'!$B$2:$G$505,3,FALSE))</f>
      </c>
      <c r="E68" s="28">
        <f t="shared" si="2"/>
      </c>
      <c r="F68" s="28">
        <f t="shared" si="3"/>
      </c>
      <c r="G68" s="28">
        <f>IF(H68="","",VALUE(MID(VLOOKUP($H68,'男子選手'!$B$2:$G$505,6,FALSE),2,6)))</f>
      </c>
      <c r="H68" s="28">
        <f>'記録入力'!J70</f>
      </c>
      <c r="I68" s="28">
        <f>IF(H68="","",VLOOKUP('記録入力'!C70,'初期設定'!$C$19:$F$58,3,FALSE)&amp;" "&amp;RIGHT('記録入力'!N70,5))</f>
      </c>
    </row>
    <row r="69" spans="1:9" ht="13.5">
      <c r="A69" s="19" t="str">
        <f>'記録入力'!C71</f>
        <v>2年円盤投</v>
      </c>
      <c r="B69" s="28">
        <f>IF($H69="","",VLOOKUP($H69,'男子選手'!$B$2:$G$505,6,FALSE))</f>
      </c>
      <c r="C69" s="28">
        <f>IF($H69="","",VLOOKUP($H69,'男子選手'!$B$2:$G$505,2,FALSE))</f>
      </c>
      <c r="D69" s="28">
        <f>IF($H69="","",VLOOKUP($H69,'男子選手'!$B$2:$G$505,3,FALSE))</f>
      </c>
      <c r="E69" s="28">
        <f t="shared" si="2"/>
      </c>
      <c r="F69" s="28">
        <f t="shared" si="3"/>
      </c>
      <c r="G69" s="28">
        <f>IF(H69="","",VALUE(MID(VLOOKUP($H69,'男子選手'!$B$2:$G$505,6,FALSE),2,6)))</f>
      </c>
      <c r="H69" s="28">
        <f>'記録入力'!J71</f>
      </c>
      <c r="I69" s="28">
        <f>IF(H69="","",VLOOKUP('記録入力'!C71,'初期設定'!$C$19:$F$58,3,FALSE)&amp;" "&amp;RIGHT('記録入力'!N71,5))</f>
      </c>
    </row>
    <row r="70" spans="1:9" ht="13.5">
      <c r="A70" s="19" t="str">
        <f>'記録入力'!C72</f>
        <v>2年ﾊﾝﾏ-投</v>
      </c>
      <c r="B70" s="28">
        <f>IF($H70="","",VLOOKUP($H70,'男子選手'!$B$2:$G$505,6,FALSE))</f>
      </c>
      <c r="C70" s="28">
        <f>IF($H70="","",VLOOKUP($H70,'男子選手'!$B$2:$G$505,2,FALSE))</f>
      </c>
      <c r="D70" s="28">
        <f>IF($H70="","",VLOOKUP($H70,'男子選手'!$B$2:$G$505,3,FALSE))</f>
      </c>
      <c r="E70" s="28">
        <f t="shared" si="2"/>
      </c>
      <c r="F70" s="28">
        <f t="shared" si="3"/>
      </c>
      <c r="G70" s="28">
        <f>IF(H70="","",VALUE(MID(VLOOKUP($H70,'男子選手'!$B$2:$G$505,6,FALSE),2,6)))</f>
      </c>
      <c r="H70" s="28">
        <f>'記録入力'!J72</f>
      </c>
      <c r="I70" s="28">
        <f>IF(H70="","",VLOOKUP('記録入力'!C72,'初期設定'!$C$19:$F$58,3,FALSE)&amp;" "&amp;RIGHT('記録入力'!N72,5))</f>
      </c>
    </row>
    <row r="71" spans="1:9" ht="13.5">
      <c r="A71" s="19" t="str">
        <f>'記録入力'!C73</f>
        <v>2年ﾊﾝﾏ-投</v>
      </c>
      <c r="B71" s="28">
        <f>IF($H71="","",VLOOKUP($H71,'男子選手'!$B$2:$G$505,6,FALSE))</f>
      </c>
      <c r="C71" s="28">
        <f>IF($H71="","",VLOOKUP($H71,'男子選手'!$B$2:$G$505,2,FALSE))</f>
      </c>
      <c r="D71" s="28">
        <f>IF($H71="","",VLOOKUP($H71,'男子選手'!$B$2:$G$505,3,FALSE))</f>
      </c>
      <c r="E71" s="28">
        <f t="shared" si="2"/>
      </c>
      <c r="F71" s="28">
        <f t="shared" si="3"/>
      </c>
      <c r="G71" s="28">
        <f>IF(H71="","",VALUE(MID(VLOOKUP($H71,'男子選手'!$B$2:$G$505,6,FALSE),2,6)))</f>
      </c>
      <c r="H71" s="28">
        <f>'記録入力'!J73</f>
      </c>
      <c r="I71" s="28">
        <f>IF(H71="","",VLOOKUP('記録入力'!C73,'初期設定'!$C$19:$F$58,3,FALSE)&amp;" "&amp;RIGHT('記録入力'!N73,5))</f>
      </c>
    </row>
    <row r="72" spans="1:9" ht="13.5">
      <c r="A72" s="19" t="str">
        <f>'記録入力'!C74</f>
        <v>2年やり投</v>
      </c>
      <c r="B72" s="28">
        <f>IF($H72="","",VLOOKUP($H72,'男子選手'!$B$2:$G$505,6,FALSE))</f>
      </c>
      <c r="C72" s="28">
        <f>IF($H72="","",VLOOKUP($H72,'男子選手'!$B$2:$G$505,2,FALSE))</f>
      </c>
      <c r="D72" s="28">
        <f>IF($H72="","",VLOOKUP($H72,'男子選手'!$B$2:$G$505,3,FALSE))</f>
      </c>
      <c r="E72" s="28">
        <f t="shared" si="2"/>
      </c>
      <c r="F72" s="28">
        <f t="shared" si="3"/>
      </c>
      <c r="G72" s="28">
        <f>IF(H72="","",VALUE(MID(VLOOKUP($H72,'男子選手'!$B$2:$G$505,6,FALSE),2,6)))</f>
      </c>
      <c r="H72" s="28">
        <f>'記録入力'!J74</f>
      </c>
      <c r="I72" s="28">
        <f>IF(H72="","",VLOOKUP('記録入力'!C74,'初期設定'!$C$19:$F$58,3,FALSE)&amp;" "&amp;RIGHT('記録入力'!N74,5))</f>
      </c>
    </row>
    <row r="73" spans="1:9" ht="13.5">
      <c r="A73" s="19" t="str">
        <f>'記録入力'!C75</f>
        <v>2年やり投</v>
      </c>
      <c r="B73" s="28">
        <f>IF($H73="","",VLOOKUP($H73,'男子選手'!$B$2:$G$505,6,FALSE))</f>
      </c>
      <c r="C73" s="28">
        <f>IF($H73="","",VLOOKUP($H73,'男子選手'!$B$2:$G$505,2,FALSE))</f>
      </c>
      <c r="D73" s="28">
        <f>IF($H73="","",VLOOKUP($H73,'男子選手'!$B$2:$G$505,3,FALSE))</f>
      </c>
      <c r="E73" s="28">
        <f t="shared" si="2"/>
      </c>
      <c r="F73" s="28">
        <f t="shared" si="3"/>
      </c>
      <c r="G73" s="28">
        <f>IF(H73="","",VALUE(MID(VLOOKUP($H73,'男子選手'!$B$2:$G$505,6,FALSE),2,6)))</f>
      </c>
      <c r="H73" s="28">
        <f>'記録入力'!J75</f>
      </c>
      <c r="I73" s="28">
        <f>IF(H73="","",VLOOKUP('記録入力'!C75,'初期設定'!$C$19:$F$58,3,FALSE)&amp;" "&amp;RIGHT('記録入力'!N75,5))</f>
      </c>
    </row>
    <row r="74" spans="1:9" ht="13.5">
      <c r="A74" s="19" t="str">
        <f>'記録入力'!C76</f>
        <v>4x100R</v>
      </c>
      <c r="B74" s="28">
        <f>IF($H74="","",VLOOKUP($H74,'男子選手'!$B$2:$G$505,6,FALSE))</f>
      </c>
      <c r="C74" s="28">
        <f>IF($H74="","",VLOOKUP($H74,'男子選手'!$B$2:$G$505,2,FALSE))</f>
      </c>
      <c r="D74" s="28">
        <f>IF($H74="","",VLOOKUP($H74,'男子選手'!$B$2:$G$505,3,FALSE))</f>
      </c>
      <c r="E74" s="28">
        <f aca="true" t="shared" si="4" ref="E74:E85">IF(H74="","",1)</f>
      </c>
      <c r="F74" s="28">
        <f aca="true" t="shared" si="5" ref="F74:F85">IF(H74="","",2)</f>
      </c>
      <c r="G74" s="28">
        <f>IF(H74="","",VALUE(MID(VLOOKUP($H74,'男子選手'!$B$2:$G$505,6,FALSE),2,6)))</f>
      </c>
      <c r="H74" s="28">
        <f>'記録入力'!J76</f>
      </c>
      <c r="I74" s="28">
        <f>IF(H74="","",VLOOKUP('記録入力'!C76,'初期設定'!$C$19:$F$58,3,FALSE)&amp;" "&amp;RIGHT('記録入力'!N76,7))</f>
      </c>
    </row>
    <row r="75" spans="1:9" ht="13.5">
      <c r="A75" s="19" t="str">
        <f>'記録入力'!C77</f>
        <v>4x100R</v>
      </c>
      <c r="B75" s="28">
        <f>IF($H75="","",VLOOKUP($H75,'男子選手'!$B$2:$G$505,6,FALSE))</f>
      </c>
      <c r="C75" s="28">
        <f>IF($H75="","",VLOOKUP($H75,'男子選手'!$B$2:$G$505,2,FALSE))</f>
      </c>
      <c r="D75" s="28">
        <f>IF($H75="","",VLOOKUP($H75,'男子選手'!$B$2:$G$505,3,FALSE))</f>
      </c>
      <c r="E75" s="28">
        <f t="shared" si="4"/>
      </c>
      <c r="F75" s="28">
        <f t="shared" si="5"/>
      </c>
      <c r="G75" s="28">
        <f>IF(H75="","",VALUE(MID(VLOOKUP($H75,'男子選手'!$B$2:$G$505,6,FALSE),2,6)))</f>
      </c>
      <c r="H75" s="28">
        <f>'記録入力'!J77</f>
      </c>
      <c r="I75" s="28">
        <f>IF(H75="","",VLOOKUP('記録入力'!C77,'初期設定'!$C$19:$F$58,3,FALSE)&amp;" "&amp;RIGHT('記録入力'!N77,7))</f>
      </c>
    </row>
    <row r="76" spans="1:9" ht="13.5">
      <c r="A76" s="19" t="str">
        <f>'記録入力'!C78</f>
        <v>4x100R</v>
      </c>
      <c r="B76" s="28">
        <f>IF($H76="","",VLOOKUP($H76,'男子選手'!$B$2:$G$505,6,FALSE))</f>
      </c>
      <c r="C76" s="28">
        <f>IF($H76="","",VLOOKUP($H76,'男子選手'!$B$2:$G$505,2,FALSE))</f>
      </c>
      <c r="D76" s="28">
        <f>IF($H76="","",VLOOKUP($H76,'男子選手'!$B$2:$G$505,3,FALSE))</f>
      </c>
      <c r="E76" s="28">
        <f t="shared" si="4"/>
      </c>
      <c r="F76" s="28">
        <f t="shared" si="5"/>
      </c>
      <c r="G76" s="28">
        <f>IF(H76="","",VALUE(MID(VLOOKUP($H76,'男子選手'!$B$2:$G$505,6,FALSE),2,6)))</f>
      </c>
      <c r="H76" s="28">
        <f>'記録入力'!J78</f>
      </c>
      <c r="I76" s="28">
        <f>IF(H76="","",VLOOKUP('記録入力'!C78,'初期設定'!$C$19:$F$58,3,FALSE)&amp;" "&amp;RIGHT('記録入力'!N78,7))</f>
      </c>
    </row>
    <row r="77" spans="1:9" ht="13.5">
      <c r="A77" s="19" t="str">
        <f>'記録入力'!C79</f>
        <v>4x100R</v>
      </c>
      <c r="B77" s="28">
        <f>IF($H77="","",VLOOKUP($H77,'男子選手'!$B$2:$G$505,6,FALSE))</f>
      </c>
      <c r="C77" s="28">
        <f>IF($H77="","",VLOOKUP($H77,'男子選手'!$B$2:$G$505,2,FALSE))</f>
      </c>
      <c r="D77" s="28">
        <f>IF($H77="","",VLOOKUP($H77,'男子選手'!$B$2:$G$505,3,FALSE))</f>
      </c>
      <c r="E77" s="28">
        <f t="shared" si="4"/>
      </c>
      <c r="F77" s="28">
        <f t="shared" si="5"/>
      </c>
      <c r="G77" s="28">
        <f>IF(H77="","",VALUE(MID(VLOOKUP($H77,'男子選手'!$B$2:$G$505,6,FALSE),2,6)))</f>
      </c>
      <c r="H77" s="28">
        <f>'記録入力'!J79</f>
      </c>
      <c r="I77" s="28">
        <f>IF(H77="","",VLOOKUP('記録入力'!C79,'初期設定'!$C$19:$F$58,3,FALSE)&amp;" "&amp;RIGHT('記録入力'!N79,7))</f>
      </c>
    </row>
    <row r="78" spans="1:9" ht="13.5">
      <c r="A78" s="19" t="str">
        <f>'記録入力'!C80</f>
        <v>4x100R</v>
      </c>
      <c r="B78" s="28">
        <f>IF($H78="","",VLOOKUP($H78,'男子選手'!$B$2:$G$505,6,FALSE))</f>
      </c>
      <c r="C78" s="28">
        <f>IF($H78="","",VLOOKUP($H78,'男子選手'!$B$2:$G$505,2,FALSE))</f>
      </c>
      <c r="D78" s="28">
        <f>IF($H78="","",VLOOKUP($H78,'男子選手'!$B$2:$G$505,3,FALSE))</f>
      </c>
      <c r="E78" s="28">
        <f t="shared" si="4"/>
      </c>
      <c r="F78" s="28">
        <f t="shared" si="5"/>
      </c>
      <c r="G78" s="28">
        <f>IF(H78="","",VALUE(MID(VLOOKUP($H78,'男子選手'!$B$2:$G$505,6,FALSE),2,6)))</f>
      </c>
      <c r="H78" s="28">
        <f>'記録入力'!J80</f>
      </c>
      <c r="I78" s="28">
        <f>IF(H78="","",VLOOKUP('記録入力'!C80,'初期設定'!$C$19:$F$58,3,FALSE)&amp;" "&amp;RIGHT('記録入力'!N80,7))</f>
      </c>
    </row>
    <row r="79" spans="1:9" ht="13.5">
      <c r="A79" s="19" t="str">
        <f>'記録入力'!C81</f>
        <v>4x100R</v>
      </c>
      <c r="B79" s="28">
        <f>IF($H79="","",VLOOKUP($H79,'男子選手'!$B$2:$G$505,6,FALSE))</f>
      </c>
      <c r="C79" s="28">
        <f>IF($H79="","",VLOOKUP($H79,'男子選手'!$B$2:$G$505,2,FALSE))</f>
      </c>
      <c r="D79" s="28">
        <f>IF($H79="","",VLOOKUP($H79,'男子選手'!$B$2:$G$505,3,FALSE))</f>
      </c>
      <c r="E79" s="28">
        <f t="shared" si="4"/>
      </c>
      <c r="F79" s="28">
        <f t="shared" si="5"/>
      </c>
      <c r="G79" s="28">
        <f>IF(H79="","",VALUE(MID(VLOOKUP($H79,'男子選手'!$B$2:$G$505,6,FALSE),2,6)))</f>
      </c>
      <c r="H79" s="28">
        <f>'記録入力'!J81</f>
      </c>
      <c r="I79" s="28">
        <f>IF(H79="","",VLOOKUP('記録入力'!C81,'初期設定'!$C$19:$F$58,3,FALSE)&amp;" "&amp;RIGHT('記録入力'!N81,7))</f>
      </c>
    </row>
    <row r="80" spans="1:9" ht="13.5">
      <c r="A80" s="19" t="str">
        <f>'記録入力'!C82</f>
        <v>4x400R</v>
      </c>
      <c r="B80" s="28">
        <f>IF($H80="","",VLOOKUP($H80,'男子選手'!$B$2:$G$505,6,FALSE))</f>
      </c>
      <c r="C80" s="28">
        <f>IF($H80="","",VLOOKUP($H80,'男子選手'!$B$2:$G$505,2,FALSE))</f>
      </c>
      <c r="D80" s="28">
        <f>IF($H80="","",VLOOKUP($H80,'男子選手'!$B$2:$G$505,3,FALSE))</f>
      </c>
      <c r="E80" s="28">
        <f t="shared" si="4"/>
      </c>
      <c r="F80" s="28">
        <f t="shared" si="5"/>
      </c>
      <c r="G80" s="28">
        <f>IF(H80="","",VALUE(MID(VLOOKUP($H80,'男子選手'!$B$2:$G$505,6,FALSE),2,6)))</f>
      </c>
      <c r="H80" s="28">
        <f>'記録入力'!J82</f>
      </c>
      <c r="I80" s="28">
        <f>IF(H80="","",VLOOKUP('記録入力'!C82,'初期設定'!$C$19:$F$58,3,FALSE)&amp;" "&amp;RIGHT('記録入力'!N82,7))</f>
      </c>
    </row>
    <row r="81" spans="1:9" ht="13.5">
      <c r="A81" s="19" t="str">
        <f>'記録入力'!C83</f>
        <v>4x400R</v>
      </c>
      <c r="B81" s="28">
        <f>IF($H81="","",VLOOKUP($H81,'男子選手'!$B$2:$G$505,6,FALSE))</f>
      </c>
      <c r="C81" s="28">
        <f>IF($H81="","",VLOOKUP($H81,'男子選手'!$B$2:$G$505,2,FALSE))</f>
      </c>
      <c r="D81" s="28">
        <f>IF($H81="","",VLOOKUP($H81,'男子選手'!$B$2:$G$505,3,FALSE))</f>
      </c>
      <c r="E81" s="28">
        <f t="shared" si="4"/>
      </c>
      <c r="F81" s="28">
        <f t="shared" si="5"/>
      </c>
      <c r="G81" s="28">
        <f>IF(H81="","",VALUE(MID(VLOOKUP($H81,'男子選手'!$B$2:$G$505,6,FALSE),2,6)))</f>
      </c>
      <c r="H81" s="28">
        <f>'記録入力'!J83</f>
      </c>
      <c r="I81" s="28">
        <f>IF(H81="","",VLOOKUP('記録入力'!C83,'初期設定'!$C$19:$F$58,3,FALSE)&amp;" "&amp;RIGHT('記録入力'!N83,7))</f>
      </c>
    </row>
    <row r="82" spans="1:9" ht="13.5">
      <c r="A82" s="19" t="str">
        <f>'記録入力'!C84</f>
        <v>4x400R</v>
      </c>
      <c r="B82" s="28">
        <f>IF($H82="","",VLOOKUP($H82,'男子選手'!$B$2:$G$505,6,FALSE))</f>
      </c>
      <c r="C82" s="28">
        <f>IF($H82="","",VLOOKUP($H82,'男子選手'!$B$2:$G$505,2,FALSE))</f>
      </c>
      <c r="D82" s="28">
        <f>IF($H82="","",VLOOKUP($H82,'男子選手'!$B$2:$G$505,3,FALSE))</f>
      </c>
      <c r="E82" s="28">
        <f t="shared" si="4"/>
      </c>
      <c r="F82" s="28">
        <f t="shared" si="5"/>
      </c>
      <c r="G82" s="28">
        <f>IF(H82="","",VALUE(MID(VLOOKUP($H82,'男子選手'!$B$2:$G$505,6,FALSE),2,6)))</f>
      </c>
      <c r="H82" s="28">
        <f>'記録入力'!J84</f>
      </c>
      <c r="I82" s="28">
        <f>IF(H82="","",VLOOKUP('記録入力'!C84,'初期設定'!$C$19:$F$58,3,FALSE)&amp;" "&amp;RIGHT('記録入力'!N84,7))</f>
      </c>
    </row>
    <row r="83" spans="1:9" ht="13.5">
      <c r="A83" s="19" t="str">
        <f>'記録入力'!C85</f>
        <v>4x400R</v>
      </c>
      <c r="B83" s="28">
        <f>IF($H83="","",VLOOKUP($H83,'男子選手'!$B$2:$G$505,6,FALSE))</f>
      </c>
      <c r="C83" s="28">
        <f>IF($H83="","",VLOOKUP($H83,'男子選手'!$B$2:$G$505,2,FALSE))</f>
      </c>
      <c r="D83" s="28">
        <f>IF($H83="","",VLOOKUP($H83,'男子選手'!$B$2:$G$505,3,FALSE))</f>
      </c>
      <c r="E83" s="28">
        <f t="shared" si="4"/>
      </c>
      <c r="F83" s="28">
        <f t="shared" si="5"/>
      </c>
      <c r="G83" s="28">
        <f>IF(H83="","",VALUE(MID(VLOOKUP($H83,'男子選手'!$B$2:$G$505,6,FALSE),2,6)))</f>
      </c>
      <c r="H83" s="28">
        <f>'記録入力'!J85</f>
      </c>
      <c r="I83" s="28">
        <f>IF(H83="","",VLOOKUP('記録入力'!C85,'初期設定'!$C$19:$F$58,3,FALSE)&amp;" "&amp;RIGHT('記録入力'!N85,7))</f>
      </c>
    </row>
    <row r="84" spans="1:9" ht="13.5">
      <c r="A84" s="19" t="str">
        <f>'記録入力'!C86</f>
        <v>4x400R</v>
      </c>
      <c r="B84" s="28">
        <f>IF($H84="","",VLOOKUP($H84,'男子選手'!$B$2:$G$505,6,FALSE))</f>
      </c>
      <c r="C84" s="28">
        <f>IF($H84="","",VLOOKUP($H84,'男子選手'!$B$2:$G$505,2,FALSE))</f>
      </c>
      <c r="D84" s="28">
        <f>IF($H84="","",VLOOKUP($H84,'男子選手'!$B$2:$G$505,3,FALSE))</f>
      </c>
      <c r="E84" s="28">
        <f t="shared" si="4"/>
      </c>
      <c r="F84" s="28">
        <f t="shared" si="5"/>
      </c>
      <c r="G84" s="28">
        <f>IF(H84="","",VALUE(MID(VLOOKUP($H84,'男子選手'!$B$2:$G$505,6,FALSE),2,6)))</f>
      </c>
      <c r="H84" s="28">
        <f>'記録入力'!J86</f>
      </c>
      <c r="I84" s="28">
        <f>IF(H84="","",VLOOKUP('記録入力'!C86,'初期設定'!$C$19:$F$58,3,FALSE)&amp;" "&amp;RIGHT('記録入力'!N86,7))</f>
      </c>
    </row>
    <row r="85" spans="1:9" ht="13.5">
      <c r="A85" s="19" t="str">
        <f>'記録入力'!C87</f>
        <v>4x400R</v>
      </c>
      <c r="B85" s="28">
        <f>IF($H85="","",VLOOKUP($H85,'男子選手'!$B$2:$G$505,6,FALSE))</f>
      </c>
      <c r="C85" s="28">
        <f>IF($H85="","",VLOOKUP($H85,'男子選手'!$B$2:$G$505,2,FALSE))</f>
      </c>
      <c r="D85" s="28">
        <f>IF($H85="","",VLOOKUP($H85,'男子選手'!$B$2:$G$505,3,FALSE))</f>
      </c>
      <c r="E85" s="28">
        <f t="shared" si="4"/>
      </c>
      <c r="F85" s="28">
        <f t="shared" si="5"/>
      </c>
      <c r="G85" s="28">
        <f>IF(H85="","",VALUE(MID(VLOOKUP($H85,'男子選手'!$B$2:$G$505,6,FALSE),2,6)))</f>
      </c>
      <c r="H85" s="28">
        <f>'記録入力'!J87</f>
      </c>
      <c r="I85" s="28">
        <f>IF(H85="","",VLOOKUP('記録入力'!C87,'初期設定'!$C$19:$F$58,3,FALSE)&amp;" "&amp;RIGHT('記録入力'!N87,7))</f>
      </c>
    </row>
  </sheetData>
  <sheetProtection/>
  <printOptions/>
  <pageMargins left="0.75" right="0.75" top="1" bottom="1" header="0.512" footer="0.512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K97"/>
  <sheetViews>
    <sheetView zoomScalePageLayoutView="0" workbookViewId="0" topLeftCell="B1">
      <selection activeCell="A2" sqref="A2:K97"/>
    </sheetView>
  </sheetViews>
  <sheetFormatPr defaultColWidth="9.00390625" defaultRowHeight="13.5"/>
  <cols>
    <col min="1" max="1" width="5.25390625" style="2" hidden="1" customWidth="1"/>
    <col min="2" max="2" width="11.625" style="2" bestFit="1" customWidth="1"/>
    <col min="3" max="3" width="10.50390625" style="2" bestFit="1" customWidth="1"/>
    <col min="4" max="5" width="13.875" style="2" bestFit="1" customWidth="1"/>
    <col min="6" max="7" width="3.50390625" style="2" bestFit="1" customWidth="1"/>
    <col min="8" max="8" width="7.50390625" style="2" bestFit="1" customWidth="1"/>
    <col min="9" max="9" width="5.50390625" style="2" bestFit="1" customWidth="1"/>
    <col min="10" max="10" width="15.00390625" style="2" bestFit="1" customWidth="1"/>
    <col min="11" max="11" width="10.875" style="2" customWidth="1"/>
    <col min="12" max="16384" width="9.00390625" style="2" customWidth="1"/>
  </cols>
  <sheetData>
    <row r="1" spans="1:11" ht="14.25">
      <c r="A1" s="2" t="s">
        <v>136</v>
      </c>
      <c r="B1" s="20" t="s">
        <v>504</v>
      </c>
      <c r="C1" s="20" t="s">
        <v>184</v>
      </c>
      <c r="D1" s="20" t="s">
        <v>177</v>
      </c>
      <c r="E1" s="20" t="s">
        <v>178</v>
      </c>
      <c r="F1" s="20" t="s">
        <v>179</v>
      </c>
      <c r="G1" s="20" t="s">
        <v>180</v>
      </c>
      <c r="H1" s="20" t="s">
        <v>181</v>
      </c>
      <c r="I1" s="18" t="s">
        <v>182</v>
      </c>
      <c r="J1" s="18" t="s">
        <v>183</v>
      </c>
      <c r="K1" s="21" t="s">
        <v>522</v>
      </c>
    </row>
    <row r="2" spans="1:11" ht="14.25">
      <c r="A2" s="127">
        <f aca="true" t="shared" si="0" ref="A2:A33">IF(B2="","",IF(B2="4x100R",2,IF(B2="4x100R",2,IF(B2="4x400R",3,IF(B2="4x400R",3,1)))))</f>
        <v>1</v>
      </c>
      <c r="B2" s="127" t="s">
        <v>56</v>
      </c>
      <c r="C2" s="127" t="s">
        <v>546</v>
      </c>
      <c r="D2" s="127" t="s">
        <v>546</v>
      </c>
      <c r="E2" s="127" t="s">
        <v>546</v>
      </c>
      <c r="F2" s="127" t="s">
        <v>546</v>
      </c>
      <c r="G2" s="127" t="s">
        <v>546</v>
      </c>
      <c r="H2" s="127" t="s">
        <v>546</v>
      </c>
      <c r="I2" s="127" t="s">
        <v>546</v>
      </c>
      <c r="J2" s="127" t="s">
        <v>546</v>
      </c>
      <c r="K2" s="127">
        <f aca="true" t="shared" si="1" ref="K2:K33">IF(B2="4x100R",4,IF(B2="4x100R",4,IF(B2="4x400R",5,IF(B2="4x400R",5,IF(C1=C2,K1+1,1)))))</f>
        <v>1</v>
      </c>
    </row>
    <row r="3" spans="1:11" ht="14.25">
      <c r="A3" s="127">
        <f t="shared" si="0"/>
        <v>1</v>
      </c>
      <c r="B3" s="127" t="s">
        <v>56</v>
      </c>
      <c r="C3" s="127" t="s">
        <v>546</v>
      </c>
      <c r="D3" s="127" t="s">
        <v>546</v>
      </c>
      <c r="E3" s="127" t="s">
        <v>546</v>
      </c>
      <c r="F3" s="127" t="s">
        <v>546</v>
      </c>
      <c r="G3" s="127" t="s">
        <v>546</v>
      </c>
      <c r="H3" s="127" t="s">
        <v>546</v>
      </c>
      <c r="I3" s="127" t="s">
        <v>546</v>
      </c>
      <c r="J3" s="127" t="s">
        <v>546</v>
      </c>
      <c r="K3" s="127">
        <f t="shared" si="1"/>
        <v>2</v>
      </c>
    </row>
    <row r="4" spans="1:11" ht="14.25">
      <c r="A4" s="127">
        <f t="shared" si="0"/>
        <v>1</v>
      </c>
      <c r="B4" s="127" t="s">
        <v>58</v>
      </c>
      <c r="C4" s="127" t="s">
        <v>546</v>
      </c>
      <c r="D4" s="127" t="s">
        <v>546</v>
      </c>
      <c r="E4" s="127" t="s">
        <v>546</v>
      </c>
      <c r="F4" s="127" t="s">
        <v>546</v>
      </c>
      <c r="G4" s="127" t="s">
        <v>546</v>
      </c>
      <c r="H4" s="127" t="s">
        <v>546</v>
      </c>
      <c r="I4" s="127" t="s">
        <v>546</v>
      </c>
      <c r="J4" s="127" t="s">
        <v>546</v>
      </c>
      <c r="K4" s="127">
        <f t="shared" si="1"/>
        <v>3</v>
      </c>
    </row>
    <row r="5" spans="1:11" ht="14.25">
      <c r="A5" s="127">
        <f t="shared" si="0"/>
        <v>1</v>
      </c>
      <c r="B5" s="127" t="s">
        <v>58</v>
      </c>
      <c r="C5" s="127" t="s">
        <v>546</v>
      </c>
      <c r="D5" s="127" t="s">
        <v>546</v>
      </c>
      <c r="E5" s="127" t="s">
        <v>546</v>
      </c>
      <c r="F5" s="127" t="s">
        <v>546</v>
      </c>
      <c r="G5" s="127" t="s">
        <v>546</v>
      </c>
      <c r="H5" s="127" t="s">
        <v>546</v>
      </c>
      <c r="I5" s="127" t="s">
        <v>546</v>
      </c>
      <c r="J5" s="127" t="s">
        <v>546</v>
      </c>
      <c r="K5" s="127">
        <f t="shared" si="1"/>
        <v>4</v>
      </c>
    </row>
    <row r="6" spans="1:11" ht="13.5">
      <c r="A6" s="127">
        <f t="shared" si="0"/>
        <v>1</v>
      </c>
      <c r="B6" s="127" t="s">
        <v>60</v>
      </c>
      <c r="C6" s="127" t="s">
        <v>546</v>
      </c>
      <c r="D6" s="127" t="s">
        <v>546</v>
      </c>
      <c r="E6" s="127" t="s">
        <v>546</v>
      </c>
      <c r="F6" s="127" t="s">
        <v>546</v>
      </c>
      <c r="G6" s="127" t="s">
        <v>546</v>
      </c>
      <c r="H6" s="127" t="s">
        <v>546</v>
      </c>
      <c r="I6" s="127" t="s">
        <v>546</v>
      </c>
      <c r="J6" s="127" t="s">
        <v>546</v>
      </c>
      <c r="K6" s="127">
        <f t="shared" si="1"/>
        <v>5</v>
      </c>
    </row>
    <row r="7" spans="1:11" ht="13.5">
      <c r="A7" s="127">
        <f t="shared" si="0"/>
        <v>1</v>
      </c>
      <c r="B7" s="127" t="s">
        <v>60</v>
      </c>
      <c r="C7" s="127" t="s">
        <v>546</v>
      </c>
      <c r="D7" s="127" t="s">
        <v>546</v>
      </c>
      <c r="E7" s="127" t="s">
        <v>546</v>
      </c>
      <c r="F7" s="127" t="s">
        <v>546</v>
      </c>
      <c r="G7" s="127" t="s">
        <v>546</v>
      </c>
      <c r="H7" s="127" t="s">
        <v>546</v>
      </c>
      <c r="I7" s="127" t="s">
        <v>546</v>
      </c>
      <c r="J7" s="127" t="s">
        <v>546</v>
      </c>
      <c r="K7" s="127">
        <f t="shared" si="1"/>
        <v>6</v>
      </c>
    </row>
    <row r="8" spans="1:11" ht="13.5">
      <c r="A8" s="127">
        <f t="shared" si="0"/>
        <v>1</v>
      </c>
      <c r="B8" s="127" t="s">
        <v>62</v>
      </c>
      <c r="C8" s="127" t="s">
        <v>546</v>
      </c>
      <c r="D8" s="127" t="s">
        <v>546</v>
      </c>
      <c r="E8" s="127" t="s">
        <v>546</v>
      </c>
      <c r="F8" s="127" t="s">
        <v>546</v>
      </c>
      <c r="G8" s="127" t="s">
        <v>546</v>
      </c>
      <c r="H8" s="127" t="s">
        <v>546</v>
      </c>
      <c r="I8" s="127" t="s">
        <v>546</v>
      </c>
      <c r="J8" s="127" t="s">
        <v>546</v>
      </c>
      <c r="K8" s="127">
        <f t="shared" si="1"/>
        <v>7</v>
      </c>
    </row>
    <row r="9" spans="1:11" ht="13.5">
      <c r="A9" s="127">
        <f t="shared" si="0"/>
        <v>1</v>
      </c>
      <c r="B9" s="127" t="s">
        <v>62</v>
      </c>
      <c r="C9" s="127" t="s">
        <v>546</v>
      </c>
      <c r="D9" s="127" t="s">
        <v>546</v>
      </c>
      <c r="E9" s="127" t="s">
        <v>546</v>
      </c>
      <c r="F9" s="127" t="s">
        <v>546</v>
      </c>
      <c r="G9" s="127" t="s">
        <v>546</v>
      </c>
      <c r="H9" s="127" t="s">
        <v>546</v>
      </c>
      <c r="I9" s="127" t="s">
        <v>546</v>
      </c>
      <c r="J9" s="127" t="s">
        <v>546</v>
      </c>
      <c r="K9" s="127">
        <f t="shared" si="1"/>
        <v>8</v>
      </c>
    </row>
    <row r="10" spans="1:11" ht="13.5">
      <c r="A10" s="127">
        <f t="shared" si="0"/>
        <v>1</v>
      </c>
      <c r="B10" s="127" t="s">
        <v>64</v>
      </c>
      <c r="C10" s="127" t="s">
        <v>546</v>
      </c>
      <c r="D10" s="127" t="s">
        <v>546</v>
      </c>
      <c r="E10" s="127" t="s">
        <v>546</v>
      </c>
      <c r="F10" s="127" t="s">
        <v>546</v>
      </c>
      <c r="G10" s="127" t="s">
        <v>546</v>
      </c>
      <c r="H10" s="127" t="s">
        <v>546</v>
      </c>
      <c r="I10" s="127" t="s">
        <v>546</v>
      </c>
      <c r="J10" s="127" t="s">
        <v>546</v>
      </c>
      <c r="K10" s="127">
        <f t="shared" si="1"/>
        <v>9</v>
      </c>
    </row>
    <row r="11" spans="1:11" ht="13.5">
      <c r="A11" s="127">
        <f t="shared" si="0"/>
        <v>1</v>
      </c>
      <c r="B11" s="127" t="s">
        <v>64</v>
      </c>
      <c r="C11" s="127" t="s">
        <v>546</v>
      </c>
      <c r="D11" s="127" t="s">
        <v>546</v>
      </c>
      <c r="E11" s="127" t="s">
        <v>546</v>
      </c>
      <c r="F11" s="127" t="s">
        <v>546</v>
      </c>
      <c r="G11" s="127" t="s">
        <v>546</v>
      </c>
      <c r="H11" s="127" t="s">
        <v>546</v>
      </c>
      <c r="I11" s="127" t="s">
        <v>546</v>
      </c>
      <c r="J11" s="127" t="s">
        <v>546</v>
      </c>
      <c r="K11" s="127">
        <f t="shared" si="1"/>
        <v>10</v>
      </c>
    </row>
    <row r="12" spans="1:11" ht="13.5">
      <c r="A12" s="127">
        <f t="shared" si="0"/>
        <v>1</v>
      </c>
      <c r="B12" s="127" t="s">
        <v>66</v>
      </c>
      <c r="C12" s="127" t="s">
        <v>546</v>
      </c>
      <c r="D12" s="127" t="s">
        <v>546</v>
      </c>
      <c r="E12" s="127" t="s">
        <v>546</v>
      </c>
      <c r="F12" s="127" t="s">
        <v>546</v>
      </c>
      <c r="G12" s="127" t="s">
        <v>546</v>
      </c>
      <c r="H12" s="127" t="s">
        <v>546</v>
      </c>
      <c r="I12" s="127" t="s">
        <v>546</v>
      </c>
      <c r="J12" s="127" t="s">
        <v>546</v>
      </c>
      <c r="K12" s="127">
        <f t="shared" si="1"/>
        <v>11</v>
      </c>
    </row>
    <row r="13" spans="1:11" ht="13.5">
      <c r="A13" s="127">
        <f t="shared" si="0"/>
        <v>1</v>
      </c>
      <c r="B13" s="127" t="s">
        <v>66</v>
      </c>
      <c r="C13" s="127" t="s">
        <v>546</v>
      </c>
      <c r="D13" s="127" t="s">
        <v>546</v>
      </c>
      <c r="E13" s="127" t="s">
        <v>546</v>
      </c>
      <c r="F13" s="127" t="s">
        <v>546</v>
      </c>
      <c r="G13" s="127" t="s">
        <v>546</v>
      </c>
      <c r="H13" s="127" t="s">
        <v>546</v>
      </c>
      <c r="I13" s="127" t="s">
        <v>546</v>
      </c>
      <c r="J13" s="127" t="s">
        <v>546</v>
      </c>
      <c r="K13" s="127">
        <f t="shared" si="1"/>
        <v>12</v>
      </c>
    </row>
    <row r="14" spans="1:11" ht="13.5">
      <c r="A14" s="127">
        <f t="shared" si="0"/>
        <v>1</v>
      </c>
      <c r="B14" s="127" t="s">
        <v>747</v>
      </c>
      <c r="C14" s="127" t="s">
        <v>546</v>
      </c>
      <c r="D14" s="127" t="s">
        <v>546</v>
      </c>
      <c r="E14" s="127" t="s">
        <v>546</v>
      </c>
      <c r="F14" s="127" t="s">
        <v>546</v>
      </c>
      <c r="G14" s="127" t="s">
        <v>546</v>
      </c>
      <c r="H14" s="127" t="s">
        <v>546</v>
      </c>
      <c r="I14" s="127" t="s">
        <v>546</v>
      </c>
      <c r="J14" s="127" t="s">
        <v>546</v>
      </c>
      <c r="K14" s="127">
        <f t="shared" si="1"/>
        <v>13</v>
      </c>
    </row>
    <row r="15" spans="1:11" ht="13.5">
      <c r="A15" s="127">
        <f t="shared" si="0"/>
        <v>1</v>
      </c>
      <c r="B15" s="127" t="s">
        <v>747</v>
      </c>
      <c r="C15" s="127" t="s">
        <v>546</v>
      </c>
      <c r="D15" s="127" t="s">
        <v>546</v>
      </c>
      <c r="E15" s="127" t="s">
        <v>546</v>
      </c>
      <c r="F15" s="127" t="s">
        <v>546</v>
      </c>
      <c r="G15" s="127" t="s">
        <v>546</v>
      </c>
      <c r="H15" s="127" t="s">
        <v>546</v>
      </c>
      <c r="I15" s="127" t="s">
        <v>546</v>
      </c>
      <c r="J15" s="127" t="s">
        <v>546</v>
      </c>
      <c r="K15" s="127">
        <f t="shared" si="1"/>
        <v>14</v>
      </c>
    </row>
    <row r="16" spans="1:11" ht="13.5">
      <c r="A16" s="127">
        <f t="shared" si="0"/>
        <v>1</v>
      </c>
      <c r="B16" s="127" t="s">
        <v>68</v>
      </c>
      <c r="C16" s="127" t="s">
        <v>546</v>
      </c>
      <c r="D16" s="127" t="s">
        <v>546</v>
      </c>
      <c r="E16" s="127" t="s">
        <v>546</v>
      </c>
      <c r="F16" s="127" t="s">
        <v>546</v>
      </c>
      <c r="G16" s="127" t="s">
        <v>546</v>
      </c>
      <c r="H16" s="127" t="s">
        <v>546</v>
      </c>
      <c r="I16" s="127" t="s">
        <v>546</v>
      </c>
      <c r="J16" s="127" t="s">
        <v>546</v>
      </c>
      <c r="K16" s="127">
        <f t="shared" si="1"/>
        <v>15</v>
      </c>
    </row>
    <row r="17" spans="1:11" ht="13.5">
      <c r="A17" s="127">
        <f t="shared" si="0"/>
        <v>1</v>
      </c>
      <c r="B17" s="127" t="s">
        <v>68</v>
      </c>
      <c r="C17" s="127" t="s">
        <v>546</v>
      </c>
      <c r="D17" s="127" t="s">
        <v>546</v>
      </c>
      <c r="E17" s="127" t="s">
        <v>546</v>
      </c>
      <c r="F17" s="127" t="s">
        <v>546</v>
      </c>
      <c r="G17" s="127" t="s">
        <v>546</v>
      </c>
      <c r="H17" s="127" t="s">
        <v>546</v>
      </c>
      <c r="I17" s="127" t="s">
        <v>546</v>
      </c>
      <c r="J17" s="127" t="s">
        <v>546</v>
      </c>
      <c r="K17" s="127">
        <f t="shared" si="1"/>
        <v>16</v>
      </c>
    </row>
    <row r="18" spans="1:11" ht="13.5">
      <c r="A18" s="127">
        <f t="shared" si="0"/>
        <v>1</v>
      </c>
      <c r="B18" s="127" t="s">
        <v>70</v>
      </c>
      <c r="C18" s="127" t="s">
        <v>546</v>
      </c>
      <c r="D18" s="127" t="s">
        <v>546</v>
      </c>
      <c r="E18" s="127" t="s">
        <v>546</v>
      </c>
      <c r="F18" s="127" t="s">
        <v>546</v>
      </c>
      <c r="G18" s="127" t="s">
        <v>546</v>
      </c>
      <c r="H18" s="127" t="s">
        <v>546</v>
      </c>
      <c r="I18" s="127" t="s">
        <v>546</v>
      </c>
      <c r="J18" s="127" t="s">
        <v>546</v>
      </c>
      <c r="K18" s="127">
        <f t="shared" si="1"/>
        <v>17</v>
      </c>
    </row>
    <row r="19" spans="1:11" ht="13.5">
      <c r="A19" s="127">
        <f t="shared" si="0"/>
        <v>1</v>
      </c>
      <c r="B19" s="127" t="s">
        <v>70</v>
      </c>
      <c r="C19" s="127" t="s">
        <v>546</v>
      </c>
      <c r="D19" s="127" t="s">
        <v>546</v>
      </c>
      <c r="E19" s="127" t="s">
        <v>546</v>
      </c>
      <c r="F19" s="127" t="s">
        <v>546</v>
      </c>
      <c r="G19" s="127" t="s">
        <v>546</v>
      </c>
      <c r="H19" s="127" t="s">
        <v>546</v>
      </c>
      <c r="I19" s="127" t="s">
        <v>546</v>
      </c>
      <c r="J19" s="127" t="s">
        <v>546</v>
      </c>
      <c r="K19" s="127">
        <f t="shared" si="1"/>
        <v>18</v>
      </c>
    </row>
    <row r="20" spans="1:11" ht="13.5">
      <c r="A20" s="127">
        <f t="shared" si="0"/>
        <v>1</v>
      </c>
      <c r="B20" s="127" t="s">
        <v>72</v>
      </c>
      <c r="C20" s="127" t="s">
        <v>546</v>
      </c>
      <c r="D20" s="127" t="s">
        <v>546</v>
      </c>
      <c r="E20" s="127" t="s">
        <v>546</v>
      </c>
      <c r="F20" s="127" t="s">
        <v>546</v>
      </c>
      <c r="G20" s="127" t="s">
        <v>546</v>
      </c>
      <c r="H20" s="127" t="s">
        <v>546</v>
      </c>
      <c r="I20" s="127" t="s">
        <v>546</v>
      </c>
      <c r="J20" s="127" t="s">
        <v>546</v>
      </c>
      <c r="K20" s="127">
        <f t="shared" si="1"/>
        <v>19</v>
      </c>
    </row>
    <row r="21" spans="1:11" ht="13.5">
      <c r="A21" s="127">
        <f t="shared" si="0"/>
        <v>1</v>
      </c>
      <c r="B21" s="127" t="s">
        <v>72</v>
      </c>
      <c r="C21" s="127" t="s">
        <v>546</v>
      </c>
      <c r="D21" s="127" t="s">
        <v>546</v>
      </c>
      <c r="E21" s="127" t="s">
        <v>546</v>
      </c>
      <c r="F21" s="127" t="s">
        <v>546</v>
      </c>
      <c r="G21" s="127" t="s">
        <v>546</v>
      </c>
      <c r="H21" s="127" t="s">
        <v>546</v>
      </c>
      <c r="I21" s="127" t="s">
        <v>546</v>
      </c>
      <c r="J21" s="127" t="s">
        <v>546</v>
      </c>
      <c r="K21" s="127">
        <f t="shared" si="1"/>
        <v>20</v>
      </c>
    </row>
    <row r="22" spans="1:11" ht="13.5">
      <c r="A22" s="127">
        <f t="shared" si="0"/>
        <v>1</v>
      </c>
      <c r="B22" s="127" t="s">
        <v>78</v>
      </c>
      <c r="C22" s="127" t="s">
        <v>546</v>
      </c>
      <c r="D22" s="127" t="s">
        <v>546</v>
      </c>
      <c r="E22" s="127" t="s">
        <v>546</v>
      </c>
      <c r="F22" s="127" t="s">
        <v>546</v>
      </c>
      <c r="G22" s="127" t="s">
        <v>546</v>
      </c>
      <c r="H22" s="127" t="s">
        <v>546</v>
      </c>
      <c r="I22" s="127" t="s">
        <v>546</v>
      </c>
      <c r="J22" s="127" t="s">
        <v>546</v>
      </c>
      <c r="K22" s="127">
        <f t="shared" si="1"/>
        <v>21</v>
      </c>
    </row>
    <row r="23" spans="1:11" ht="13.5">
      <c r="A23" s="127">
        <f t="shared" si="0"/>
        <v>1</v>
      </c>
      <c r="B23" s="127" t="s">
        <v>78</v>
      </c>
      <c r="C23" s="127" t="s">
        <v>546</v>
      </c>
      <c r="D23" s="127" t="s">
        <v>546</v>
      </c>
      <c r="E23" s="127" t="s">
        <v>546</v>
      </c>
      <c r="F23" s="127" t="s">
        <v>546</v>
      </c>
      <c r="G23" s="127" t="s">
        <v>546</v>
      </c>
      <c r="H23" s="127" t="s">
        <v>546</v>
      </c>
      <c r="I23" s="127" t="s">
        <v>546</v>
      </c>
      <c r="J23" s="127" t="s">
        <v>546</v>
      </c>
      <c r="K23" s="127">
        <f t="shared" si="1"/>
        <v>22</v>
      </c>
    </row>
    <row r="24" spans="1:11" ht="13.5">
      <c r="A24" s="127">
        <f t="shared" si="0"/>
        <v>1</v>
      </c>
      <c r="B24" s="127" t="s">
        <v>80</v>
      </c>
      <c r="C24" s="127" t="s">
        <v>546</v>
      </c>
      <c r="D24" s="127" t="s">
        <v>546</v>
      </c>
      <c r="E24" s="127" t="s">
        <v>546</v>
      </c>
      <c r="F24" s="127" t="s">
        <v>546</v>
      </c>
      <c r="G24" s="127" t="s">
        <v>546</v>
      </c>
      <c r="H24" s="127" t="s">
        <v>546</v>
      </c>
      <c r="I24" s="127" t="s">
        <v>546</v>
      </c>
      <c r="J24" s="127" t="s">
        <v>546</v>
      </c>
      <c r="K24" s="127">
        <f t="shared" si="1"/>
        <v>23</v>
      </c>
    </row>
    <row r="25" spans="1:11" ht="13.5">
      <c r="A25" s="127">
        <f t="shared" si="0"/>
        <v>1</v>
      </c>
      <c r="B25" s="127" t="s">
        <v>80</v>
      </c>
      <c r="C25" s="127" t="s">
        <v>546</v>
      </c>
      <c r="D25" s="127" t="s">
        <v>546</v>
      </c>
      <c r="E25" s="127" t="s">
        <v>546</v>
      </c>
      <c r="F25" s="127" t="s">
        <v>546</v>
      </c>
      <c r="G25" s="127" t="s">
        <v>546</v>
      </c>
      <c r="H25" s="127" t="s">
        <v>546</v>
      </c>
      <c r="I25" s="127" t="s">
        <v>546</v>
      </c>
      <c r="J25" s="127" t="s">
        <v>546</v>
      </c>
      <c r="K25" s="127">
        <f t="shared" si="1"/>
        <v>24</v>
      </c>
    </row>
    <row r="26" spans="1:11" ht="13.5">
      <c r="A26" s="127">
        <f t="shared" si="0"/>
        <v>1</v>
      </c>
      <c r="B26" s="127" t="s">
        <v>82</v>
      </c>
      <c r="C26" s="127" t="s">
        <v>546</v>
      </c>
      <c r="D26" s="127" t="s">
        <v>546</v>
      </c>
      <c r="E26" s="127" t="s">
        <v>546</v>
      </c>
      <c r="F26" s="127" t="s">
        <v>546</v>
      </c>
      <c r="G26" s="127" t="s">
        <v>546</v>
      </c>
      <c r="H26" s="127" t="s">
        <v>546</v>
      </c>
      <c r="I26" s="127" t="s">
        <v>546</v>
      </c>
      <c r="J26" s="127" t="s">
        <v>546</v>
      </c>
      <c r="K26" s="127">
        <f t="shared" si="1"/>
        <v>25</v>
      </c>
    </row>
    <row r="27" spans="1:11" ht="13.5">
      <c r="A27" s="127">
        <f t="shared" si="0"/>
        <v>1</v>
      </c>
      <c r="B27" s="127" t="s">
        <v>82</v>
      </c>
      <c r="C27" s="127" t="s">
        <v>546</v>
      </c>
      <c r="D27" s="127" t="s">
        <v>546</v>
      </c>
      <c r="E27" s="127" t="s">
        <v>546</v>
      </c>
      <c r="F27" s="127" t="s">
        <v>546</v>
      </c>
      <c r="G27" s="127" t="s">
        <v>546</v>
      </c>
      <c r="H27" s="127" t="s">
        <v>546</v>
      </c>
      <c r="I27" s="127" t="s">
        <v>546</v>
      </c>
      <c r="J27" s="127" t="s">
        <v>546</v>
      </c>
      <c r="K27" s="127">
        <f t="shared" si="1"/>
        <v>26</v>
      </c>
    </row>
    <row r="28" spans="1:11" ht="13.5">
      <c r="A28" s="127">
        <f t="shared" si="0"/>
        <v>1</v>
      </c>
      <c r="B28" s="127" t="s">
        <v>84</v>
      </c>
      <c r="C28" s="127" t="s">
        <v>546</v>
      </c>
      <c r="D28" s="127" t="s">
        <v>546</v>
      </c>
      <c r="E28" s="127" t="s">
        <v>546</v>
      </c>
      <c r="F28" s="127" t="s">
        <v>546</v>
      </c>
      <c r="G28" s="127" t="s">
        <v>546</v>
      </c>
      <c r="H28" s="127" t="s">
        <v>546</v>
      </c>
      <c r="I28" s="127" t="s">
        <v>546</v>
      </c>
      <c r="J28" s="127" t="s">
        <v>546</v>
      </c>
      <c r="K28" s="127">
        <f t="shared" si="1"/>
        <v>27</v>
      </c>
    </row>
    <row r="29" spans="1:11" ht="13.5">
      <c r="A29" s="127">
        <f t="shared" si="0"/>
        <v>1</v>
      </c>
      <c r="B29" s="127" t="s">
        <v>84</v>
      </c>
      <c r="C29" s="127" t="s">
        <v>546</v>
      </c>
      <c r="D29" s="127" t="s">
        <v>546</v>
      </c>
      <c r="E29" s="127" t="s">
        <v>546</v>
      </c>
      <c r="F29" s="127" t="s">
        <v>546</v>
      </c>
      <c r="G29" s="127" t="s">
        <v>546</v>
      </c>
      <c r="H29" s="127" t="s">
        <v>546</v>
      </c>
      <c r="I29" s="127" t="s">
        <v>546</v>
      </c>
      <c r="J29" s="127" t="s">
        <v>546</v>
      </c>
      <c r="K29" s="127">
        <f t="shared" si="1"/>
        <v>28</v>
      </c>
    </row>
    <row r="30" spans="1:11" ht="13.5">
      <c r="A30" s="127">
        <f t="shared" si="0"/>
        <v>1</v>
      </c>
      <c r="B30" s="127" t="s">
        <v>86</v>
      </c>
      <c r="C30" s="127" t="s">
        <v>546</v>
      </c>
      <c r="D30" s="127" t="s">
        <v>546</v>
      </c>
      <c r="E30" s="127" t="s">
        <v>546</v>
      </c>
      <c r="F30" s="127" t="s">
        <v>546</v>
      </c>
      <c r="G30" s="127" t="s">
        <v>546</v>
      </c>
      <c r="H30" s="127" t="s">
        <v>546</v>
      </c>
      <c r="I30" s="127" t="s">
        <v>546</v>
      </c>
      <c r="J30" s="127" t="s">
        <v>546</v>
      </c>
      <c r="K30" s="127">
        <f t="shared" si="1"/>
        <v>29</v>
      </c>
    </row>
    <row r="31" spans="1:11" ht="13.5">
      <c r="A31" s="127">
        <f t="shared" si="0"/>
        <v>1</v>
      </c>
      <c r="B31" s="127" t="s">
        <v>86</v>
      </c>
      <c r="C31" s="127" t="s">
        <v>546</v>
      </c>
      <c r="D31" s="127" t="s">
        <v>546</v>
      </c>
      <c r="E31" s="127" t="s">
        <v>546</v>
      </c>
      <c r="F31" s="127" t="s">
        <v>546</v>
      </c>
      <c r="G31" s="127" t="s">
        <v>546</v>
      </c>
      <c r="H31" s="127" t="s">
        <v>546</v>
      </c>
      <c r="I31" s="127" t="s">
        <v>546</v>
      </c>
      <c r="J31" s="127" t="s">
        <v>546</v>
      </c>
      <c r="K31" s="127">
        <f t="shared" si="1"/>
        <v>30</v>
      </c>
    </row>
    <row r="32" spans="1:11" ht="13.5">
      <c r="A32" s="127">
        <f t="shared" si="0"/>
        <v>1</v>
      </c>
      <c r="B32" s="127" t="s">
        <v>88</v>
      </c>
      <c r="C32" s="127" t="s">
        <v>546</v>
      </c>
      <c r="D32" s="127" t="s">
        <v>546</v>
      </c>
      <c r="E32" s="127" t="s">
        <v>546</v>
      </c>
      <c r="F32" s="127" t="s">
        <v>546</v>
      </c>
      <c r="G32" s="127" t="s">
        <v>546</v>
      </c>
      <c r="H32" s="127" t="s">
        <v>546</v>
      </c>
      <c r="I32" s="127" t="s">
        <v>546</v>
      </c>
      <c r="J32" s="127" t="s">
        <v>546</v>
      </c>
      <c r="K32" s="127">
        <f t="shared" si="1"/>
        <v>31</v>
      </c>
    </row>
    <row r="33" spans="1:11" ht="13.5">
      <c r="A33" s="127">
        <f t="shared" si="0"/>
        <v>1</v>
      </c>
      <c r="B33" s="127" t="s">
        <v>88</v>
      </c>
      <c r="C33" s="127" t="s">
        <v>546</v>
      </c>
      <c r="D33" s="127" t="s">
        <v>546</v>
      </c>
      <c r="E33" s="127" t="s">
        <v>546</v>
      </c>
      <c r="F33" s="127" t="s">
        <v>546</v>
      </c>
      <c r="G33" s="127" t="s">
        <v>546</v>
      </c>
      <c r="H33" s="127" t="s">
        <v>546</v>
      </c>
      <c r="I33" s="127" t="s">
        <v>546</v>
      </c>
      <c r="J33" s="127" t="s">
        <v>546</v>
      </c>
      <c r="K33" s="127">
        <f t="shared" si="1"/>
        <v>32</v>
      </c>
    </row>
    <row r="34" spans="1:11" ht="13.5">
      <c r="A34" s="127">
        <f aca="true" t="shared" si="2" ref="A34:A65">IF(B34="","",IF(B34="4x100R",2,IF(B34="4x100R",2,IF(B34="4x400R",3,IF(B34="4x400R",3,1)))))</f>
        <v>1</v>
      </c>
      <c r="B34" s="127" t="s">
        <v>90</v>
      </c>
      <c r="C34" s="127" t="s">
        <v>546</v>
      </c>
      <c r="D34" s="127" t="s">
        <v>546</v>
      </c>
      <c r="E34" s="127" t="s">
        <v>546</v>
      </c>
      <c r="F34" s="127" t="s">
        <v>546</v>
      </c>
      <c r="G34" s="127" t="s">
        <v>546</v>
      </c>
      <c r="H34" s="127" t="s">
        <v>546</v>
      </c>
      <c r="I34" s="127" t="s">
        <v>546</v>
      </c>
      <c r="J34" s="127" t="s">
        <v>546</v>
      </c>
      <c r="K34" s="127">
        <f aca="true" t="shared" si="3" ref="K34:K65">IF(B34="4x100R",4,IF(B34="4x100R",4,IF(B34="4x400R",5,IF(B34="4x400R",5,IF(C33=C34,K33+1,1)))))</f>
        <v>33</v>
      </c>
    </row>
    <row r="35" spans="1:11" ht="13.5">
      <c r="A35" s="127">
        <f t="shared" si="2"/>
        <v>1</v>
      </c>
      <c r="B35" s="127" t="s">
        <v>90</v>
      </c>
      <c r="C35" s="127" t="s">
        <v>546</v>
      </c>
      <c r="D35" s="127" t="s">
        <v>546</v>
      </c>
      <c r="E35" s="127" t="s">
        <v>546</v>
      </c>
      <c r="F35" s="127" t="s">
        <v>546</v>
      </c>
      <c r="G35" s="127" t="s">
        <v>546</v>
      </c>
      <c r="H35" s="127" t="s">
        <v>546</v>
      </c>
      <c r="I35" s="127" t="s">
        <v>546</v>
      </c>
      <c r="J35" s="127" t="s">
        <v>546</v>
      </c>
      <c r="K35" s="127">
        <f t="shared" si="3"/>
        <v>34</v>
      </c>
    </row>
    <row r="36" spans="1:11" ht="13.5">
      <c r="A36" s="127">
        <f t="shared" si="2"/>
        <v>1</v>
      </c>
      <c r="B36" s="127" t="s">
        <v>92</v>
      </c>
      <c r="C36" s="127" t="s">
        <v>546</v>
      </c>
      <c r="D36" s="127" t="s">
        <v>546</v>
      </c>
      <c r="E36" s="127" t="s">
        <v>546</v>
      </c>
      <c r="F36" s="127" t="s">
        <v>546</v>
      </c>
      <c r="G36" s="127" t="s">
        <v>546</v>
      </c>
      <c r="H36" s="127" t="s">
        <v>546</v>
      </c>
      <c r="I36" s="127" t="s">
        <v>546</v>
      </c>
      <c r="J36" s="127" t="s">
        <v>546</v>
      </c>
      <c r="K36" s="127">
        <f t="shared" si="3"/>
        <v>35</v>
      </c>
    </row>
    <row r="37" spans="1:11" ht="13.5">
      <c r="A37" s="127">
        <f t="shared" si="2"/>
        <v>1</v>
      </c>
      <c r="B37" s="127" t="s">
        <v>92</v>
      </c>
      <c r="C37" s="127" t="s">
        <v>546</v>
      </c>
      <c r="D37" s="127" t="s">
        <v>546</v>
      </c>
      <c r="E37" s="127" t="s">
        <v>546</v>
      </c>
      <c r="F37" s="127" t="s">
        <v>546</v>
      </c>
      <c r="G37" s="127" t="s">
        <v>546</v>
      </c>
      <c r="H37" s="127" t="s">
        <v>546</v>
      </c>
      <c r="I37" s="127" t="s">
        <v>546</v>
      </c>
      <c r="J37" s="127" t="s">
        <v>546</v>
      </c>
      <c r="K37" s="127">
        <f t="shared" si="3"/>
        <v>36</v>
      </c>
    </row>
    <row r="38" spans="1:11" ht="13.5">
      <c r="A38" s="127">
        <f t="shared" si="2"/>
        <v>1</v>
      </c>
      <c r="B38" s="127" t="s">
        <v>94</v>
      </c>
      <c r="C38" s="127" t="s">
        <v>546</v>
      </c>
      <c r="D38" s="127" t="s">
        <v>546</v>
      </c>
      <c r="E38" s="127" t="s">
        <v>546</v>
      </c>
      <c r="F38" s="127" t="s">
        <v>546</v>
      </c>
      <c r="G38" s="127" t="s">
        <v>546</v>
      </c>
      <c r="H38" s="127" t="s">
        <v>546</v>
      </c>
      <c r="I38" s="127" t="s">
        <v>546</v>
      </c>
      <c r="J38" s="127" t="s">
        <v>546</v>
      </c>
      <c r="K38" s="127">
        <f t="shared" si="3"/>
        <v>37</v>
      </c>
    </row>
    <row r="39" spans="1:11" ht="13.5">
      <c r="A39" s="127">
        <f t="shared" si="2"/>
        <v>1</v>
      </c>
      <c r="B39" s="127" t="s">
        <v>94</v>
      </c>
      <c r="C39" s="127" t="s">
        <v>546</v>
      </c>
      <c r="D39" s="127" t="s">
        <v>546</v>
      </c>
      <c r="E39" s="127" t="s">
        <v>546</v>
      </c>
      <c r="F39" s="127" t="s">
        <v>546</v>
      </c>
      <c r="G39" s="127" t="s">
        <v>546</v>
      </c>
      <c r="H39" s="127" t="s">
        <v>546</v>
      </c>
      <c r="I39" s="127" t="s">
        <v>546</v>
      </c>
      <c r="J39" s="127" t="s">
        <v>546</v>
      </c>
      <c r="K39" s="127">
        <f t="shared" si="3"/>
        <v>38</v>
      </c>
    </row>
    <row r="40" spans="1:11" ht="13.5">
      <c r="A40" s="127">
        <f t="shared" si="2"/>
        <v>1</v>
      </c>
      <c r="B40" s="127" t="s">
        <v>96</v>
      </c>
      <c r="C40" s="127" t="s">
        <v>546</v>
      </c>
      <c r="D40" s="127" t="s">
        <v>546</v>
      </c>
      <c r="E40" s="127" t="s">
        <v>546</v>
      </c>
      <c r="F40" s="127" t="s">
        <v>546</v>
      </c>
      <c r="G40" s="127" t="s">
        <v>546</v>
      </c>
      <c r="H40" s="127" t="s">
        <v>546</v>
      </c>
      <c r="I40" s="127" t="s">
        <v>546</v>
      </c>
      <c r="J40" s="127" t="s">
        <v>546</v>
      </c>
      <c r="K40" s="127">
        <f t="shared" si="3"/>
        <v>39</v>
      </c>
    </row>
    <row r="41" spans="1:11" ht="13.5">
      <c r="A41" s="127">
        <f t="shared" si="2"/>
        <v>1</v>
      </c>
      <c r="B41" s="127" t="s">
        <v>96</v>
      </c>
      <c r="C41" s="127" t="s">
        <v>546</v>
      </c>
      <c r="D41" s="127" t="s">
        <v>546</v>
      </c>
      <c r="E41" s="127" t="s">
        <v>546</v>
      </c>
      <c r="F41" s="127" t="s">
        <v>546</v>
      </c>
      <c r="G41" s="127" t="s">
        <v>546</v>
      </c>
      <c r="H41" s="127" t="s">
        <v>546</v>
      </c>
      <c r="I41" s="127" t="s">
        <v>546</v>
      </c>
      <c r="J41" s="127" t="s">
        <v>546</v>
      </c>
      <c r="K41" s="127">
        <f t="shared" si="3"/>
        <v>40</v>
      </c>
    </row>
    <row r="42" spans="1:11" ht="13.5">
      <c r="A42" s="127">
        <f t="shared" si="2"/>
        <v>1</v>
      </c>
      <c r="B42" s="127" t="s">
        <v>98</v>
      </c>
      <c r="C42" s="127" t="s">
        <v>546</v>
      </c>
      <c r="D42" s="127" t="s">
        <v>546</v>
      </c>
      <c r="E42" s="127" t="s">
        <v>546</v>
      </c>
      <c r="F42" s="127" t="s">
        <v>546</v>
      </c>
      <c r="G42" s="127" t="s">
        <v>546</v>
      </c>
      <c r="H42" s="127" t="s">
        <v>546</v>
      </c>
      <c r="I42" s="127" t="s">
        <v>546</v>
      </c>
      <c r="J42" s="127" t="s">
        <v>546</v>
      </c>
      <c r="K42" s="127">
        <f t="shared" si="3"/>
        <v>41</v>
      </c>
    </row>
    <row r="43" spans="1:11" ht="13.5">
      <c r="A43" s="127">
        <f t="shared" si="2"/>
        <v>1</v>
      </c>
      <c r="B43" s="127" t="s">
        <v>98</v>
      </c>
      <c r="C43" s="127" t="s">
        <v>546</v>
      </c>
      <c r="D43" s="127" t="s">
        <v>546</v>
      </c>
      <c r="E43" s="127" t="s">
        <v>546</v>
      </c>
      <c r="F43" s="127" t="s">
        <v>546</v>
      </c>
      <c r="G43" s="127" t="s">
        <v>546</v>
      </c>
      <c r="H43" s="127" t="s">
        <v>546</v>
      </c>
      <c r="I43" s="127" t="s">
        <v>546</v>
      </c>
      <c r="J43" s="127" t="s">
        <v>546</v>
      </c>
      <c r="K43" s="127">
        <f t="shared" si="3"/>
        <v>42</v>
      </c>
    </row>
    <row r="44" spans="1:11" ht="13.5">
      <c r="A44" s="127">
        <f t="shared" si="2"/>
        <v>1</v>
      </c>
      <c r="B44" s="127" t="s">
        <v>100</v>
      </c>
      <c r="C44" s="127" t="s">
        <v>546</v>
      </c>
      <c r="D44" s="127" t="s">
        <v>546</v>
      </c>
      <c r="E44" s="127" t="s">
        <v>546</v>
      </c>
      <c r="F44" s="127" t="s">
        <v>546</v>
      </c>
      <c r="G44" s="127" t="s">
        <v>546</v>
      </c>
      <c r="H44" s="127" t="s">
        <v>546</v>
      </c>
      <c r="I44" s="127" t="s">
        <v>546</v>
      </c>
      <c r="J44" s="127" t="s">
        <v>546</v>
      </c>
      <c r="K44" s="127">
        <f t="shared" si="3"/>
        <v>43</v>
      </c>
    </row>
    <row r="45" spans="1:11" ht="13.5">
      <c r="A45" s="127">
        <f t="shared" si="2"/>
        <v>1</v>
      </c>
      <c r="B45" s="127" t="s">
        <v>100</v>
      </c>
      <c r="C45" s="127" t="s">
        <v>546</v>
      </c>
      <c r="D45" s="127" t="s">
        <v>546</v>
      </c>
      <c r="E45" s="127" t="s">
        <v>546</v>
      </c>
      <c r="F45" s="127" t="s">
        <v>546</v>
      </c>
      <c r="G45" s="127" t="s">
        <v>546</v>
      </c>
      <c r="H45" s="127" t="s">
        <v>546</v>
      </c>
      <c r="I45" s="127" t="s">
        <v>546</v>
      </c>
      <c r="J45" s="127" t="s">
        <v>546</v>
      </c>
      <c r="K45" s="127">
        <f t="shared" si="3"/>
        <v>44</v>
      </c>
    </row>
    <row r="46" spans="1:11" ht="13.5">
      <c r="A46" s="127">
        <f t="shared" si="2"/>
        <v>1</v>
      </c>
      <c r="B46" s="127" t="s">
        <v>102</v>
      </c>
      <c r="C46" s="127" t="s">
        <v>546</v>
      </c>
      <c r="D46" s="127" t="s">
        <v>546</v>
      </c>
      <c r="E46" s="127" t="s">
        <v>546</v>
      </c>
      <c r="F46" s="127" t="s">
        <v>546</v>
      </c>
      <c r="G46" s="127" t="s">
        <v>546</v>
      </c>
      <c r="H46" s="127" t="s">
        <v>546</v>
      </c>
      <c r="I46" s="127" t="s">
        <v>546</v>
      </c>
      <c r="J46" s="127" t="s">
        <v>546</v>
      </c>
      <c r="K46" s="127">
        <f t="shared" si="3"/>
        <v>45</v>
      </c>
    </row>
    <row r="47" spans="1:11" ht="13.5">
      <c r="A47" s="127">
        <f t="shared" si="2"/>
        <v>1</v>
      </c>
      <c r="B47" s="127" t="s">
        <v>102</v>
      </c>
      <c r="C47" s="127" t="s">
        <v>546</v>
      </c>
      <c r="D47" s="127" t="s">
        <v>546</v>
      </c>
      <c r="E47" s="127" t="s">
        <v>546</v>
      </c>
      <c r="F47" s="127" t="s">
        <v>546</v>
      </c>
      <c r="G47" s="127" t="s">
        <v>546</v>
      </c>
      <c r="H47" s="127" t="s">
        <v>546</v>
      </c>
      <c r="I47" s="127" t="s">
        <v>546</v>
      </c>
      <c r="J47" s="127" t="s">
        <v>546</v>
      </c>
      <c r="K47" s="127">
        <f t="shared" si="3"/>
        <v>46</v>
      </c>
    </row>
    <row r="48" spans="1:11" ht="13.5">
      <c r="A48" s="127">
        <f t="shared" si="2"/>
        <v>1</v>
      </c>
      <c r="B48" s="127" t="s">
        <v>104</v>
      </c>
      <c r="C48" s="127" t="s">
        <v>546</v>
      </c>
      <c r="D48" s="127" t="s">
        <v>546</v>
      </c>
      <c r="E48" s="127" t="s">
        <v>546</v>
      </c>
      <c r="F48" s="127" t="s">
        <v>546</v>
      </c>
      <c r="G48" s="127" t="s">
        <v>546</v>
      </c>
      <c r="H48" s="127" t="s">
        <v>546</v>
      </c>
      <c r="I48" s="127" t="s">
        <v>546</v>
      </c>
      <c r="J48" s="127" t="s">
        <v>546</v>
      </c>
      <c r="K48" s="127">
        <f t="shared" si="3"/>
        <v>47</v>
      </c>
    </row>
    <row r="49" spans="1:11" ht="13.5">
      <c r="A49" s="127">
        <f t="shared" si="2"/>
        <v>1</v>
      </c>
      <c r="B49" s="127" t="s">
        <v>104</v>
      </c>
      <c r="C49" s="127" t="s">
        <v>546</v>
      </c>
      <c r="D49" s="127" t="s">
        <v>546</v>
      </c>
      <c r="E49" s="127" t="s">
        <v>546</v>
      </c>
      <c r="F49" s="127" t="s">
        <v>546</v>
      </c>
      <c r="G49" s="127" t="s">
        <v>546</v>
      </c>
      <c r="H49" s="127" t="s">
        <v>546</v>
      </c>
      <c r="I49" s="127" t="s">
        <v>546</v>
      </c>
      <c r="J49" s="127" t="s">
        <v>546</v>
      </c>
      <c r="K49" s="127">
        <f t="shared" si="3"/>
        <v>48</v>
      </c>
    </row>
    <row r="50" spans="1:11" ht="13.5">
      <c r="A50" s="127">
        <f t="shared" si="2"/>
        <v>1</v>
      </c>
      <c r="B50" s="127" t="s">
        <v>748</v>
      </c>
      <c r="C50" s="127" t="s">
        <v>546</v>
      </c>
      <c r="D50" s="127" t="s">
        <v>546</v>
      </c>
      <c r="E50" s="127" t="s">
        <v>546</v>
      </c>
      <c r="F50" s="127" t="s">
        <v>546</v>
      </c>
      <c r="G50" s="127" t="s">
        <v>546</v>
      </c>
      <c r="H50" s="127" t="s">
        <v>546</v>
      </c>
      <c r="I50" s="127" t="s">
        <v>546</v>
      </c>
      <c r="J50" s="127" t="s">
        <v>546</v>
      </c>
      <c r="K50" s="127">
        <f t="shared" si="3"/>
        <v>49</v>
      </c>
    </row>
    <row r="51" spans="1:11" ht="13.5">
      <c r="A51" s="127">
        <f t="shared" si="2"/>
        <v>1</v>
      </c>
      <c r="B51" s="127" t="s">
        <v>748</v>
      </c>
      <c r="C51" s="127" t="s">
        <v>546</v>
      </c>
      <c r="D51" s="127" t="s">
        <v>546</v>
      </c>
      <c r="E51" s="127" t="s">
        <v>546</v>
      </c>
      <c r="F51" s="127" t="s">
        <v>546</v>
      </c>
      <c r="G51" s="127" t="s">
        <v>546</v>
      </c>
      <c r="H51" s="127" t="s">
        <v>546</v>
      </c>
      <c r="I51" s="127" t="s">
        <v>546</v>
      </c>
      <c r="J51" s="127" t="s">
        <v>546</v>
      </c>
      <c r="K51" s="127">
        <f t="shared" si="3"/>
        <v>50</v>
      </c>
    </row>
    <row r="52" spans="1:11" ht="13.5">
      <c r="A52" s="127">
        <f t="shared" si="2"/>
        <v>1</v>
      </c>
      <c r="B52" s="127" t="s">
        <v>106</v>
      </c>
      <c r="C52" s="127" t="s">
        <v>546</v>
      </c>
      <c r="D52" s="127" t="s">
        <v>546</v>
      </c>
      <c r="E52" s="127" t="s">
        <v>546</v>
      </c>
      <c r="F52" s="127" t="s">
        <v>546</v>
      </c>
      <c r="G52" s="127" t="s">
        <v>546</v>
      </c>
      <c r="H52" s="127" t="s">
        <v>546</v>
      </c>
      <c r="I52" s="127" t="s">
        <v>546</v>
      </c>
      <c r="J52" s="127" t="s">
        <v>546</v>
      </c>
      <c r="K52" s="127">
        <f t="shared" si="3"/>
        <v>51</v>
      </c>
    </row>
    <row r="53" spans="1:11" ht="13.5">
      <c r="A53" s="127">
        <f t="shared" si="2"/>
        <v>1</v>
      </c>
      <c r="B53" s="127" t="s">
        <v>106</v>
      </c>
      <c r="C53" s="127" t="s">
        <v>546</v>
      </c>
      <c r="D53" s="127" t="s">
        <v>546</v>
      </c>
      <c r="E53" s="127" t="s">
        <v>546</v>
      </c>
      <c r="F53" s="127" t="s">
        <v>546</v>
      </c>
      <c r="G53" s="127" t="s">
        <v>546</v>
      </c>
      <c r="H53" s="127" t="s">
        <v>546</v>
      </c>
      <c r="I53" s="127" t="s">
        <v>546</v>
      </c>
      <c r="J53" s="127" t="s">
        <v>546</v>
      </c>
      <c r="K53" s="127">
        <f t="shared" si="3"/>
        <v>52</v>
      </c>
    </row>
    <row r="54" spans="1:11" ht="13.5">
      <c r="A54" s="127">
        <f t="shared" si="2"/>
        <v>1</v>
      </c>
      <c r="B54" s="127" t="s">
        <v>108</v>
      </c>
      <c r="C54" s="127" t="s">
        <v>546</v>
      </c>
      <c r="D54" s="127" t="s">
        <v>546</v>
      </c>
      <c r="E54" s="127" t="s">
        <v>546</v>
      </c>
      <c r="F54" s="127" t="s">
        <v>546</v>
      </c>
      <c r="G54" s="127" t="s">
        <v>546</v>
      </c>
      <c r="H54" s="127" t="s">
        <v>546</v>
      </c>
      <c r="I54" s="127" t="s">
        <v>546</v>
      </c>
      <c r="J54" s="127" t="s">
        <v>546</v>
      </c>
      <c r="K54" s="127">
        <f t="shared" si="3"/>
        <v>53</v>
      </c>
    </row>
    <row r="55" spans="1:11" ht="13.5">
      <c r="A55" s="127">
        <f t="shared" si="2"/>
        <v>1</v>
      </c>
      <c r="B55" s="127" t="s">
        <v>108</v>
      </c>
      <c r="C55" s="127" t="s">
        <v>546</v>
      </c>
      <c r="D55" s="127" t="s">
        <v>546</v>
      </c>
      <c r="E55" s="127" t="s">
        <v>546</v>
      </c>
      <c r="F55" s="127" t="s">
        <v>546</v>
      </c>
      <c r="G55" s="127" t="s">
        <v>546</v>
      </c>
      <c r="H55" s="127" t="s">
        <v>546</v>
      </c>
      <c r="I55" s="127" t="s">
        <v>546</v>
      </c>
      <c r="J55" s="127" t="s">
        <v>546</v>
      </c>
      <c r="K55" s="127">
        <f t="shared" si="3"/>
        <v>54</v>
      </c>
    </row>
    <row r="56" spans="1:11" ht="13.5">
      <c r="A56" s="127">
        <f t="shared" si="2"/>
        <v>1</v>
      </c>
      <c r="B56" s="127" t="s">
        <v>110</v>
      </c>
      <c r="C56" s="127" t="s">
        <v>546</v>
      </c>
      <c r="D56" s="127" t="s">
        <v>546</v>
      </c>
      <c r="E56" s="127" t="s">
        <v>546</v>
      </c>
      <c r="F56" s="127" t="s">
        <v>546</v>
      </c>
      <c r="G56" s="127" t="s">
        <v>546</v>
      </c>
      <c r="H56" s="127" t="s">
        <v>546</v>
      </c>
      <c r="I56" s="127" t="s">
        <v>546</v>
      </c>
      <c r="J56" s="127" t="s">
        <v>546</v>
      </c>
      <c r="K56" s="127">
        <f t="shared" si="3"/>
        <v>55</v>
      </c>
    </row>
    <row r="57" spans="1:11" ht="13.5">
      <c r="A57" s="127">
        <f t="shared" si="2"/>
        <v>1</v>
      </c>
      <c r="B57" s="127" t="s">
        <v>110</v>
      </c>
      <c r="C57" s="127" t="s">
        <v>546</v>
      </c>
      <c r="D57" s="127" t="s">
        <v>546</v>
      </c>
      <c r="E57" s="127" t="s">
        <v>546</v>
      </c>
      <c r="F57" s="127" t="s">
        <v>546</v>
      </c>
      <c r="G57" s="127" t="s">
        <v>546</v>
      </c>
      <c r="H57" s="127" t="s">
        <v>546</v>
      </c>
      <c r="I57" s="127" t="s">
        <v>546</v>
      </c>
      <c r="J57" s="127" t="s">
        <v>546</v>
      </c>
      <c r="K57" s="127">
        <f t="shared" si="3"/>
        <v>56</v>
      </c>
    </row>
    <row r="58" spans="1:11" ht="13.5">
      <c r="A58" s="127">
        <f t="shared" si="2"/>
        <v>1</v>
      </c>
      <c r="B58" s="127" t="s">
        <v>112</v>
      </c>
      <c r="C58" s="127" t="s">
        <v>546</v>
      </c>
      <c r="D58" s="127" t="s">
        <v>546</v>
      </c>
      <c r="E58" s="127" t="s">
        <v>546</v>
      </c>
      <c r="F58" s="127" t="s">
        <v>546</v>
      </c>
      <c r="G58" s="127" t="s">
        <v>546</v>
      </c>
      <c r="H58" s="127" t="s">
        <v>546</v>
      </c>
      <c r="I58" s="127" t="s">
        <v>546</v>
      </c>
      <c r="J58" s="127" t="s">
        <v>546</v>
      </c>
      <c r="K58" s="127">
        <f t="shared" si="3"/>
        <v>57</v>
      </c>
    </row>
    <row r="59" spans="1:11" ht="13.5">
      <c r="A59" s="127">
        <f t="shared" si="2"/>
        <v>1</v>
      </c>
      <c r="B59" s="127" t="s">
        <v>112</v>
      </c>
      <c r="C59" s="127" t="s">
        <v>546</v>
      </c>
      <c r="D59" s="127" t="s">
        <v>546</v>
      </c>
      <c r="E59" s="127" t="s">
        <v>546</v>
      </c>
      <c r="F59" s="127" t="s">
        <v>546</v>
      </c>
      <c r="G59" s="127" t="s">
        <v>546</v>
      </c>
      <c r="H59" s="127" t="s">
        <v>546</v>
      </c>
      <c r="I59" s="127" t="s">
        <v>546</v>
      </c>
      <c r="J59" s="127" t="s">
        <v>546</v>
      </c>
      <c r="K59" s="127">
        <f t="shared" si="3"/>
        <v>58</v>
      </c>
    </row>
    <row r="60" spans="1:11" ht="13.5">
      <c r="A60" s="127">
        <f t="shared" si="2"/>
        <v>1</v>
      </c>
      <c r="B60" s="127" t="s">
        <v>114</v>
      </c>
      <c r="C60" s="127" t="s">
        <v>546</v>
      </c>
      <c r="D60" s="127" t="s">
        <v>546</v>
      </c>
      <c r="E60" s="127" t="s">
        <v>546</v>
      </c>
      <c r="F60" s="127" t="s">
        <v>546</v>
      </c>
      <c r="G60" s="127" t="s">
        <v>546</v>
      </c>
      <c r="H60" s="127" t="s">
        <v>546</v>
      </c>
      <c r="I60" s="127" t="s">
        <v>546</v>
      </c>
      <c r="J60" s="127" t="s">
        <v>546</v>
      </c>
      <c r="K60" s="127">
        <f t="shared" si="3"/>
        <v>59</v>
      </c>
    </row>
    <row r="61" spans="1:11" ht="13.5">
      <c r="A61" s="127">
        <f t="shared" si="2"/>
        <v>1</v>
      </c>
      <c r="B61" s="127" t="s">
        <v>114</v>
      </c>
      <c r="C61" s="127" t="s">
        <v>546</v>
      </c>
      <c r="D61" s="127" t="s">
        <v>546</v>
      </c>
      <c r="E61" s="127" t="s">
        <v>546</v>
      </c>
      <c r="F61" s="127" t="s">
        <v>546</v>
      </c>
      <c r="G61" s="127" t="s">
        <v>546</v>
      </c>
      <c r="H61" s="127" t="s">
        <v>546</v>
      </c>
      <c r="I61" s="127" t="s">
        <v>546</v>
      </c>
      <c r="J61" s="127" t="s">
        <v>546</v>
      </c>
      <c r="K61" s="127">
        <f t="shared" si="3"/>
        <v>60</v>
      </c>
    </row>
    <row r="62" spans="1:11" ht="13.5">
      <c r="A62" s="127">
        <f t="shared" si="2"/>
        <v>1</v>
      </c>
      <c r="B62" s="127" t="s">
        <v>116</v>
      </c>
      <c r="C62" s="127" t="s">
        <v>546</v>
      </c>
      <c r="D62" s="127" t="s">
        <v>546</v>
      </c>
      <c r="E62" s="127" t="s">
        <v>546</v>
      </c>
      <c r="F62" s="127" t="s">
        <v>546</v>
      </c>
      <c r="G62" s="127" t="s">
        <v>546</v>
      </c>
      <c r="H62" s="127" t="s">
        <v>546</v>
      </c>
      <c r="I62" s="127" t="s">
        <v>546</v>
      </c>
      <c r="J62" s="127" t="s">
        <v>546</v>
      </c>
      <c r="K62" s="127">
        <f t="shared" si="3"/>
        <v>61</v>
      </c>
    </row>
    <row r="63" spans="1:11" ht="13.5">
      <c r="A63" s="127">
        <f t="shared" si="2"/>
        <v>1</v>
      </c>
      <c r="B63" s="127" t="s">
        <v>116</v>
      </c>
      <c r="C63" s="127" t="s">
        <v>546</v>
      </c>
      <c r="D63" s="127" t="s">
        <v>546</v>
      </c>
      <c r="E63" s="127" t="s">
        <v>546</v>
      </c>
      <c r="F63" s="127" t="s">
        <v>546</v>
      </c>
      <c r="G63" s="127" t="s">
        <v>546</v>
      </c>
      <c r="H63" s="127" t="s">
        <v>546</v>
      </c>
      <c r="I63" s="127" t="s">
        <v>546</v>
      </c>
      <c r="J63" s="127" t="s">
        <v>546</v>
      </c>
      <c r="K63" s="127">
        <f t="shared" si="3"/>
        <v>62</v>
      </c>
    </row>
    <row r="64" spans="1:11" ht="13.5">
      <c r="A64" s="127">
        <f t="shared" si="2"/>
        <v>1</v>
      </c>
      <c r="B64" s="127" t="s">
        <v>118</v>
      </c>
      <c r="C64" s="127" t="s">
        <v>546</v>
      </c>
      <c r="D64" s="127" t="s">
        <v>546</v>
      </c>
      <c r="E64" s="127" t="s">
        <v>546</v>
      </c>
      <c r="F64" s="127" t="s">
        <v>546</v>
      </c>
      <c r="G64" s="127" t="s">
        <v>546</v>
      </c>
      <c r="H64" s="127" t="s">
        <v>546</v>
      </c>
      <c r="I64" s="127" t="s">
        <v>546</v>
      </c>
      <c r="J64" s="127" t="s">
        <v>546</v>
      </c>
      <c r="K64" s="127">
        <f t="shared" si="3"/>
        <v>63</v>
      </c>
    </row>
    <row r="65" spans="1:11" ht="13.5">
      <c r="A65" s="127">
        <f t="shared" si="2"/>
        <v>1</v>
      </c>
      <c r="B65" s="127" t="s">
        <v>118</v>
      </c>
      <c r="C65" s="127" t="s">
        <v>546</v>
      </c>
      <c r="D65" s="127" t="s">
        <v>546</v>
      </c>
      <c r="E65" s="127" t="s">
        <v>546</v>
      </c>
      <c r="F65" s="127" t="s">
        <v>546</v>
      </c>
      <c r="G65" s="127" t="s">
        <v>546</v>
      </c>
      <c r="H65" s="127" t="s">
        <v>546</v>
      </c>
      <c r="I65" s="127" t="s">
        <v>546</v>
      </c>
      <c r="J65" s="127" t="s">
        <v>546</v>
      </c>
      <c r="K65" s="127">
        <f t="shared" si="3"/>
        <v>64</v>
      </c>
    </row>
    <row r="66" spans="1:11" ht="13.5">
      <c r="A66" s="127">
        <f aca="true" t="shared" si="4" ref="A66:A97">IF(B66="","",IF(B66="4x100R",2,IF(B66="4x100R",2,IF(B66="4x400R",3,IF(B66="4x400R",3,1)))))</f>
        <v>1</v>
      </c>
      <c r="B66" s="127" t="s">
        <v>120</v>
      </c>
      <c r="C66" s="127" t="s">
        <v>546</v>
      </c>
      <c r="D66" s="127" t="s">
        <v>546</v>
      </c>
      <c r="E66" s="127" t="s">
        <v>546</v>
      </c>
      <c r="F66" s="127" t="s">
        <v>546</v>
      </c>
      <c r="G66" s="127" t="s">
        <v>546</v>
      </c>
      <c r="H66" s="127" t="s">
        <v>546</v>
      </c>
      <c r="I66" s="127" t="s">
        <v>546</v>
      </c>
      <c r="J66" s="127" t="s">
        <v>546</v>
      </c>
      <c r="K66" s="127">
        <f aca="true" t="shared" si="5" ref="K66:K97">IF(B66="4x100R",4,IF(B66="4x100R",4,IF(B66="4x400R",5,IF(B66="4x400R",5,IF(C65=C66,K65+1,1)))))</f>
        <v>65</v>
      </c>
    </row>
    <row r="67" spans="1:11" ht="13.5">
      <c r="A67" s="127">
        <f t="shared" si="4"/>
        <v>1</v>
      </c>
      <c r="B67" s="127" t="s">
        <v>120</v>
      </c>
      <c r="C67" s="127" t="s">
        <v>546</v>
      </c>
      <c r="D67" s="127" t="s">
        <v>546</v>
      </c>
      <c r="E67" s="127" t="s">
        <v>546</v>
      </c>
      <c r="F67" s="127" t="s">
        <v>546</v>
      </c>
      <c r="G67" s="127" t="s">
        <v>546</v>
      </c>
      <c r="H67" s="127" t="s">
        <v>546</v>
      </c>
      <c r="I67" s="127" t="s">
        <v>546</v>
      </c>
      <c r="J67" s="127" t="s">
        <v>546</v>
      </c>
      <c r="K67" s="127">
        <f t="shared" si="5"/>
        <v>66</v>
      </c>
    </row>
    <row r="68" spans="1:11" ht="13.5">
      <c r="A68" s="127">
        <f t="shared" si="4"/>
        <v>1</v>
      </c>
      <c r="B68" s="127" t="s">
        <v>122</v>
      </c>
      <c r="C68" s="127" t="s">
        <v>546</v>
      </c>
      <c r="D68" s="127" t="s">
        <v>546</v>
      </c>
      <c r="E68" s="127" t="s">
        <v>546</v>
      </c>
      <c r="F68" s="127" t="s">
        <v>546</v>
      </c>
      <c r="G68" s="127" t="s">
        <v>546</v>
      </c>
      <c r="H68" s="127" t="s">
        <v>546</v>
      </c>
      <c r="I68" s="127" t="s">
        <v>546</v>
      </c>
      <c r="J68" s="127" t="s">
        <v>546</v>
      </c>
      <c r="K68" s="127">
        <f t="shared" si="5"/>
        <v>67</v>
      </c>
    </row>
    <row r="69" spans="1:11" ht="13.5">
      <c r="A69" s="127">
        <f t="shared" si="4"/>
        <v>1</v>
      </c>
      <c r="B69" s="127" t="s">
        <v>122</v>
      </c>
      <c r="C69" s="127" t="s">
        <v>546</v>
      </c>
      <c r="D69" s="127" t="s">
        <v>546</v>
      </c>
      <c r="E69" s="127" t="s">
        <v>546</v>
      </c>
      <c r="F69" s="127" t="s">
        <v>546</v>
      </c>
      <c r="G69" s="127" t="s">
        <v>546</v>
      </c>
      <c r="H69" s="127" t="s">
        <v>546</v>
      </c>
      <c r="I69" s="127" t="s">
        <v>546</v>
      </c>
      <c r="J69" s="127" t="s">
        <v>546</v>
      </c>
      <c r="K69" s="127">
        <f t="shared" si="5"/>
        <v>68</v>
      </c>
    </row>
    <row r="70" spans="1:11" ht="13.5">
      <c r="A70" s="127">
        <f t="shared" si="4"/>
        <v>1</v>
      </c>
      <c r="B70" s="127" t="s">
        <v>124</v>
      </c>
      <c r="C70" s="127" t="s">
        <v>546</v>
      </c>
      <c r="D70" s="127" t="s">
        <v>546</v>
      </c>
      <c r="E70" s="127" t="s">
        <v>546</v>
      </c>
      <c r="F70" s="127" t="s">
        <v>546</v>
      </c>
      <c r="G70" s="127" t="s">
        <v>546</v>
      </c>
      <c r="H70" s="127" t="s">
        <v>546</v>
      </c>
      <c r="I70" s="127" t="s">
        <v>546</v>
      </c>
      <c r="J70" s="127" t="s">
        <v>546</v>
      </c>
      <c r="K70" s="127">
        <f t="shared" si="5"/>
        <v>69</v>
      </c>
    </row>
    <row r="71" spans="1:11" ht="13.5">
      <c r="A71" s="127">
        <f t="shared" si="4"/>
        <v>1</v>
      </c>
      <c r="B71" s="127" t="s">
        <v>124</v>
      </c>
      <c r="C71" s="127" t="s">
        <v>546</v>
      </c>
      <c r="D71" s="127" t="s">
        <v>546</v>
      </c>
      <c r="E71" s="127" t="s">
        <v>546</v>
      </c>
      <c r="F71" s="127" t="s">
        <v>546</v>
      </c>
      <c r="G71" s="127" t="s">
        <v>546</v>
      </c>
      <c r="H71" s="127" t="s">
        <v>546</v>
      </c>
      <c r="I71" s="127" t="s">
        <v>546</v>
      </c>
      <c r="J71" s="127" t="s">
        <v>546</v>
      </c>
      <c r="K71" s="127">
        <f t="shared" si="5"/>
        <v>70</v>
      </c>
    </row>
    <row r="72" spans="1:11" ht="13.5">
      <c r="A72" s="127">
        <f t="shared" si="4"/>
        <v>1</v>
      </c>
      <c r="B72" s="127" t="s">
        <v>126</v>
      </c>
      <c r="C72" s="127" t="s">
        <v>546</v>
      </c>
      <c r="D72" s="127" t="s">
        <v>546</v>
      </c>
      <c r="E72" s="127" t="s">
        <v>546</v>
      </c>
      <c r="F72" s="127" t="s">
        <v>546</v>
      </c>
      <c r="G72" s="127" t="s">
        <v>546</v>
      </c>
      <c r="H72" s="127" t="s">
        <v>546</v>
      </c>
      <c r="I72" s="127" t="s">
        <v>546</v>
      </c>
      <c r="J72" s="127" t="s">
        <v>546</v>
      </c>
      <c r="K72" s="127">
        <f t="shared" si="5"/>
        <v>71</v>
      </c>
    </row>
    <row r="73" spans="1:11" ht="13.5">
      <c r="A73" s="127">
        <f t="shared" si="4"/>
        <v>1</v>
      </c>
      <c r="B73" s="127" t="s">
        <v>126</v>
      </c>
      <c r="C73" s="127" t="s">
        <v>546</v>
      </c>
      <c r="D73" s="127" t="s">
        <v>546</v>
      </c>
      <c r="E73" s="127" t="s">
        <v>546</v>
      </c>
      <c r="F73" s="127" t="s">
        <v>546</v>
      </c>
      <c r="G73" s="127" t="s">
        <v>546</v>
      </c>
      <c r="H73" s="127" t="s">
        <v>546</v>
      </c>
      <c r="I73" s="127" t="s">
        <v>546</v>
      </c>
      <c r="J73" s="127" t="s">
        <v>546</v>
      </c>
      <c r="K73" s="127">
        <f t="shared" si="5"/>
        <v>72</v>
      </c>
    </row>
    <row r="74" spans="1:11" ht="13.5">
      <c r="A74" s="127">
        <f t="shared" si="4"/>
        <v>2</v>
      </c>
      <c r="B74" s="127" t="s">
        <v>590</v>
      </c>
      <c r="C74" s="127" t="s">
        <v>546</v>
      </c>
      <c r="D74" s="127" t="s">
        <v>546</v>
      </c>
      <c r="E74" s="127" t="s">
        <v>546</v>
      </c>
      <c r="F74" s="127" t="s">
        <v>546</v>
      </c>
      <c r="G74" s="127" t="s">
        <v>546</v>
      </c>
      <c r="H74" s="127" t="s">
        <v>546</v>
      </c>
      <c r="I74" s="127" t="s">
        <v>546</v>
      </c>
      <c r="J74" s="127" t="s">
        <v>546</v>
      </c>
      <c r="K74" s="127">
        <f t="shared" si="5"/>
        <v>4</v>
      </c>
    </row>
    <row r="75" spans="1:11" ht="13.5">
      <c r="A75" s="127">
        <f t="shared" si="4"/>
        <v>2</v>
      </c>
      <c r="B75" s="127" t="s">
        <v>590</v>
      </c>
      <c r="C75" s="127" t="s">
        <v>546</v>
      </c>
      <c r="D75" s="127" t="s">
        <v>546</v>
      </c>
      <c r="E75" s="127" t="s">
        <v>546</v>
      </c>
      <c r="F75" s="127" t="s">
        <v>546</v>
      </c>
      <c r="G75" s="127" t="s">
        <v>546</v>
      </c>
      <c r="H75" s="127" t="s">
        <v>546</v>
      </c>
      <c r="I75" s="127" t="s">
        <v>546</v>
      </c>
      <c r="J75" s="127" t="s">
        <v>546</v>
      </c>
      <c r="K75" s="127">
        <f t="shared" si="5"/>
        <v>4</v>
      </c>
    </row>
    <row r="76" spans="1:11" ht="13.5">
      <c r="A76" s="127">
        <f t="shared" si="4"/>
        <v>2</v>
      </c>
      <c r="B76" s="127" t="s">
        <v>590</v>
      </c>
      <c r="C76" s="127" t="s">
        <v>546</v>
      </c>
      <c r="D76" s="127" t="s">
        <v>546</v>
      </c>
      <c r="E76" s="127" t="s">
        <v>546</v>
      </c>
      <c r="F76" s="127" t="s">
        <v>546</v>
      </c>
      <c r="G76" s="127" t="s">
        <v>546</v>
      </c>
      <c r="H76" s="127" t="s">
        <v>546</v>
      </c>
      <c r="I76" s="127" t="s">
        <v>546</v>
      </c>
      <c r="J76" s="127" t="s">
        <v>546</v>
      </c>
      <c r="K76" s="127">
        <f t="shared" si="5"/>
        <v>4</v>
      </c>
    </row>
    <row r="77" spans="1:11" ht="13.5">
      <c r="A77" s="127">
        <f t="shared" si="4"/>
        <v>2</v>
      </c>
      <c r="B77" s="127" t="s">
        <v>590</v>
      </c>
      <c r="C77" s="127" t="s">
        <v>546</v>
      </c>
      <c r="D77" s="127" t="s">
        <v>546</v>
      </c>
      <c r="E77" s="127" t="s">
        <v>546</v>
      </c>
      <c r="F77" s="127" t="s">
        <v>546</v>
      </c>
      <c r="G77" s="127" t="s">
        <v>546</v>
      </c>
      <c r="H77" s="127" t="s">
        <v>546</v>
      </c>
      <c r="I77" s="127" t="s">
        <v>546</v>
      </c>
      <c r="J77" s="127" t="s">
        <v>546</v>
      </c>
      <c r="K77" s="127">
        <f t="shared" si="5"/>
        <v>4</v>
      </c>
    </row>
    <row r="78" spans="1:11" ht="13.5">
      <c r="A78" s="127">
        <f t="shared" si="4"/>
        <v>2</v>
      </c>
      <c r="B78" s="127" t="s">
        <v>590</v>
      </c>
      <c r="C78" s="127" t="s">
        <v>546</v>
      </c>
      <c r="D78" s="127" t="s">
        <v>546</v>
      </c>
      <c r="E78" s="127" t="s">
        <v>546</v>
      </c>
      <c r="F78" s="127" t="s">
        <v>546</v>
      </c>
      <c r="G78" s="127" t="s">
        <v>546</v>
      </c>
      <c r="H78" s="127" t="s">
        <v>546</v>
      </c>
      <c r="I78" s="127" t="s">
        <v>546</v>
      </c>
      <c r="J78" s="127" t="s">
        <v>546</v>
      </c>
      <c r="K78" s="127">
        <f t="shared" si="5"/>
        <v>4</v>
      </c>
    </row>
    <row r="79" spans="1:11" ht="13.5">
      <c r="A79" s="127">
        <f t="shared" si="4"/>
        <v>2</v>
      </c>
      <c r="B79" s="127" t="s">
        <v>590</v>
      </c>
      <c r="C79" s="127" t="s">
        <v>546</v>
      </c>
      <c r="D79" s="127" t="s">
        <v>546</v>
      </c>
      <c r="E79" s="127" t="s">
        <v>546</v>
      </c>
      <c r="F79" s="127" t="s">
        <v>546</v>
      </c>
      <c r="G79" s="127" t="s">
        <v>546</v>
      </c>
      <c r="H79" s="127" t="s">
        <v>546</v>
      </c>
      <c r="I79" s="127" t="s">
        <v>546</v>
      </c>
      <c r="J79" s="127" t="s">
        <v>546</v>
      </c>
      <c r="K79" s="127">
        <f t="shared" si="5"/>
        <v>4</v>
      </c>
    </row>
    <row r="80" spans="1:11" ht="13.5">
      <c r="A80" s="127">
        <f t="shared" si="4"/>
        <v>3</v>
      </c>
      <c r="B80" s="127" t="s">
        <v>592</v>
      </c>
      <c r="C80" s="127" t="s">
        <v>546</v>
      </c>
      <c r="D80" s="127" t="s">
        <v>546</v>
      </c>
      <c r="E80" s="127" t="s">
        <v>546</v>
      </c>
      <c r="F80" s="127" t="s">
        <v>546</v>
      </c>
      <c r="G80" s="127" t="s">
        <v>546</v>
      </c>
      <c r="H80" s="127" t="s">
        <v>546</v>
      </c>
      <c r="I80" s="127" t="s">
        <v>546</v>
      </c>
      <c r="J80" s="127" t="s">
        <v>546</v>
      </c>
      <c r="K80" s="127">
        <f t="shared" si="5"/>
        <v>5</v>
      </c>
    </row>
    <row r="81" spans="1:11" ht="13.5">
      <c r="A81" s="127">
        <f t="shared" si="4"/>
        <v>3</v>
      </c>
      <c r="B81" s="127" t="s">
        <v>592</v>
      </c>
      <c r="C81" s="127" t="s">
        <v>546</v>
      </c>
      <c r="D81" s="127" t="s">
        <v>546</v>
      </c>
      <c r="E81" s="127" t="s">
        <v>546</v>
      </c>
      <c r="F81" s="127" t="s">
        <v>546</v>
      </c>
      <c r="G81" s="127" t="s">
        <v>546</v>
      </c>
      <c r="H81" s="127" t="s">
        <v>546</v>
      </c>
      <c r="I81" s="127" t="s">
        <v>546</v>
      </c>
      <c r="J81" s="127" t="s">
        <v>546</v>
      </c>
      <c r="K81" s="127">
        <f t="shared" si="5"/>
        <v>5</v>
      </c>
    </row>
    <row r="82" spans="1:11" ht="13.5">
      <c r="A82" s="127">
        <f t="shared" si="4"/>
        <v>3</v>
      </c>
      <c r="B82" s="127" t="s">
        <v>592</v>
      </c>
      <c r="C82" s="127" t="s">
        <v>546</v>
      </c>
      <c r="D82" s="127" t="s">
        <v>546</v>
      </c>
      <c r="E82" s="127" t="s">
        <v>546</v>
      </c>
      <c r="F82" s="127" t="s">
        <v>546</v>
      </c>
      <c r="G82" s="127" t="s">
        <v>546</v>
      </c>
      <c r="H82" s="127" t="s">
        <v>546</v>
      </c>
      <c r="I82" s="127" t="s">
        <v>546</v>
      </c>
      <c r="J82" s="127" t="s">
        <v>546</v>
      </c>
      <c r="K82" s="127">
        <f t="shared" si="5"/>
        <v>5</v>
      </c>
    </row>
    <row r="83" spans="1:11" ht="13.5">
      <c r="A83" s="127">
        <f t="shared" si="4"/>
        <v>3</v>
      </c>
      <c r="B83" s="127" t="s">
        <v>592</v>
      </c>
      <c r="C83" s="127" t="s">
        <v>546</v>
      </c>
      <c r="D83" s="127" t="s">
        <v>546</v>
      </c>
      <c r="E83" s="127" t="s">
        <v>546</v>
      </c>
      <c r="F83" s="127" t="s">
        <v>546</v>
      </c>
      <c r="G83" s="127" t="s">
        <v>546</v>
      </c>
      <c r="H83" s="127" t="s">
        <v>546</v>
      </c>
      <c r="I83" s="127" t="s">
        <v>546</v>
      </c>
      <c r="J83" s="127" t="s">
        <v>546</v>
      </c>
      <c r="K83" s="127">
        <f t="shared" si="5"/>
        <v>5</v>
      </c>
    </row>
    <row r="84" spans="1:11" ht="13.5">
      <c r="A84" s="127">
        <f t="shared" si="4"/>
        <v>3</v>
      </c>
      <c r="B84" s="127" t="s">
        <v>592</v>
      </c>
      <c r="C84" s="127" t="s">
        <v>546</v>
      </c>
      <c r="D84" s="127" t="s">
        <v>546</v>
      </c>
      <c r="E84" s="127" t="s">
        <v>546</v>
      </c>
      <c r="F84" s="127" t="s">
        <v>546</v>
      </c>
      <c r="G84" s="127" t="s">
        <v>546</v>
      </c>
      <c r="H84" s="127" t="s">
        <v>546</v>
      </c>
      <c r="I84" s="127" t="s">
        <v>546</v>
      </c>
      <c r="J84" s="127" t="s">
        <v>546</v>
      </c>
      <c r="K84" s="127">
        <f t="shared" si="5"/>
        <v>5</v>
      </c>
    </row>
    <row r="85" spans="1:11" ht="13.5">
      <c r="A85" s="127">
        <f t="shared" si="4"/>
        <v>3</v>
      </c>
      <c r="B85" s="127" t="s">
        <v>592</v>
      </c>
      <c r="C85" s="127" t="s">
        <v>546</v>
      </c>
      <c r="D85" s="127" t="s">
        <v>546</v>
      </c>
      <c r="E85" s="127" t="s">
        <v>546</v>
      </c>
      <c r="F85" s="127" t="s">
        <v>546</v>
      </c>
      <c r="G85" s="127" t="s">
        <v>546</v>
      </c>
      <c r="H85" s="127" t="s">
        <v>546</v>
      </c>
      <c r="I85" s="127" t="s">
        <v>546</v>
      </c>
      <c r="J85" s="127" t="s">
        <v>546</v>
      </c>
      <c r="K85" s="127">
        <f t="shared" si="5"/>
        <v>5</v>
      </c>
    </row>
    <row r="86" spans="1:11" ht="13.5">
      <c r="A86" s="127">
        <f t="shared" si="4"/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>
        <f t="shared" si="5"/>
        <v>6</v>
      </c>
    </row>
    <row r="87" spans="1:11" ht="13.5">
      <c r="A87" s="127">
        <f t="shared" si="4"/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>
        <f t="shared" si="5"/>
        <v>7</v>
      </c>
    </row>
    <row r="88" spans="1:11" ht="13.5">
      <c r="A88" s="127">
        <f t="shared" si="4"/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>
        <f t="shared" si="5"/>
        <v>8</v>
      </c>
    </row>
    <row r="89" spans="1:11" ht="13.5">
      <c r="A89" s="127">
        <f t="shared" si="4"/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>
        <f t="shared" si="5"/>
        <v>9</v>
      </c>
    </row>
    <row r="90" spans="1:11" ht="13.5">
      <c r="A90" s="127">
        <f t="shared" si="4"/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>
        <f t="shared" si="5"/>
        <v>10</v>
      </c>
    </row>
    <row r="91" spans="1:11" ht="13.5">
      <c r="A91" s="127">
        <f t="shared" si="4"/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>
        <f t="shared" si="5"/>
        <v>11</v>
      </c>
    </row>
    <row r="92" spans="1:11" ht="13.5">
      <c r="A92" s="127">
        <f t="shared" si="4"/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>
        <f t="shared" si="5"/>
        <v>12</v>
      </c>
    </row>
    <row r="93" spans="1:11" ht="13.5">
      <c r="A93" s="127">
        <f t="shared" si="4"/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>
        <f t="shared" si="5"/>
        <v>13</v>
      </c>
    </row>
    <row r="94" spans="1:11" ht="13.5">
      <c r="A94" s="127">
        <f t="shared" si="4"/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>
        <f t="shared" si="5"/>
        <v>14</v>
      </c>
    </row>
    <row r="95" spans="1:11" ht="13.5">
      <c r="A95" s="127">
        <f t="shared" si="4"/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>
        <f t="shared" si="5"/>
        <v>15</v>
      </c>
    </row>
    <row r="96" spans="1:11" ht="13.5">
      <c r="A96" s="127">
        <f t="shared" si="4"/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>
        <f t="shared" si="5"/>
        <v>16</v>
      </c>
    </row>
    <row r="97" spans="1:11" ht="13.5">
      <c r="A97" s="127">
        <f t="shared" si="4"/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>
        <f t="shared" si="5"/>
        <v>17</v>
      </c>
    </row>
  </sheetData>
  <sheetProtection/>
  <printOptions/>
  <pageMargins left="0.75" right="0.75" top="1" bottom="1" header="0.512" footer="0.51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tohban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sasabon</dc:creator>
  <cp:keywords/>
  <dc:description/>
  <cp:lastModifiedBy>Admin</cp:lastModifiedBy>
  <cp:lastPrinted>2020-07-06T23:25:10Z</cp:lastPrinted>
  <dcterms:created xsi:type="dcterms:W3CDTF">2001-10-07T00:15:13Z</dcterms:created>
  <dcterms:modified xsi:type="dcterms:W3CDTF">2023-06-21T06:40:40Z</dcterms:modified>
  <cp:category/>
  <cp:version/>
  <cp:contentType/>
  <cp:contentStatus/>
</cp:coreProperties>
</file>