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11970" windowHeight="3930" tabRatio="751" activeTab="0"/>
  </bookViews>
  <sheets>
    <sheet name="最初にお読みください！" sheetId="1" r:id="rId1"/>
    <sheet name="初期設定" sheetId="2" r:id="rId2"/>
    <sheet name="男子選手" sheetId="3" r:id="rId3"/>
    <sheet name="記録入力" sheetId="4" r:id="rId4"/>
    <sheet name="男子申込" sheetId="5" r:id="rId5"/>
    <sheet name="CSVﾃﾞｰﾀ" sheetId="6" r:id="rId6"/>
    <sheet name="csvﾘﾚｰ" sheetId="7" r:id="rId7"/>
    <sheet name="データ作成" sheetId="8" r:id="rId8"/>
    <sheet name="データ作成貼付１" sheetId="9" r:id="rId9"/>
    <sheet name="データ作成貼付２" sheetId="10" r:id="rId10"/>
    <sheet name="データ完成" sheetId="11" r:id="rId11"/>
    <sheet name="学校番号" sheetId="12" r:id="rId12"/>
  </sheets>
  <definedNames>
    <definedName name="_xlnm.Print_Area" localSheetId="10">'データ完成'!$A$3:$Q$52</definedName>
    <definedName name="_xlnm.Print_Area" localSheetId="4">'男子申込'!$B$1:$W$41</definedName>
    <definedName name="_xlnm.Print_Titles" localSheetId="10">'データ完成'!$2:$2</definedName>
  </definedNames>
  <calcPr fullCalcOnLoad="1"/>
</workbook>
</file>

<file path=xl/comments3.xml><?xml version="1.0" encoding="utf-8"?>
<comments xmlns="http://schemas.openxmlformats.org/spreadsheetml/2006/main">
  <authors>
    <author>kazufujita</author>
  </authors>
  <commentList>
    <comment ref="C2" authorId="0">
      <text>
        <r>
          <rPr>
            <b/>
            <sz val="9"/>
            <rFont val="ＭＳ Ｐゴシック"/>
            <family val="3"/>
          </rPr>
          <t>全角５文字を基本
５文字以下は全角スペースを入力
氏名のあとに括弧付き学年を半角数字付ける
藤田　和洋(3)</t>
        </r>
      </text>
    </comment>
    <comment ref="D2" authorId="0">
      <text>
        <r>
          <rPr>
            <b/>
            <sz val="9"/>
            <rFont val="ＭＳ Ｐゴシック"/>
            <family val="3"/>
          </rPr>
          <t>半角カタカナ
姓と名の間に半角スペース</t>
        </r>
      </text>
    </comment>
  </commentList>
</comments>
</file>

<file path=xl/comments8.xml><?xml version="1.0" encoding="utf-8"?>
<comments xmlns="http://schemas.openxmlformats.org/spreadsheetml/2006/main">
  <authors>
    <author>Microsoft Office ﾕｰｻﾞｰ</author>
  </authors>
  <commentList>
    <comment ref="H1" authorId="0">
      <text>
        <r>
          <rPr>
            <sz val="9"/>
            <rFont val="ＭＳ Ｐゴシック"/>
            <family val="3"/>
          </rPr>
          <t>入力はＧ～Ｊ列だけです。あとはすべて算出します。</t>
        </r>
      </text>
    </comment>
  </commentList>
</comments>
</file>

<file path=xl/comments9.xml><?xml version="1.0" encoding="utf-8"?>
<comments xmlns="http://schemas.openxmlformats.org/spreadsheetml/2006/main">
  <authors>
    <author>Microsoft Office ﾕｰｻﾞｰ</author>
  </authors>
  <commentList>
    <comment ref="I1" authorId="0">
      <text>
        <r>
          <rPr>
            <sz val="9"/>
            <rFont val="ＭＳ Ｐゴシック"/>
            <family val="3"/>
          </rPr>
          <t>入力はＧ～Ｊ列だけです。あとはすべて算出します。</t>
        </r>
      </text>
    </comment>
  </commentList>
</comments>
</file>

<file path=xl/sharedStrings.xml><?xml version="1.0" encoding="utf-8"?>
<sst xmlns="http://schemas.openxmlformats.org/spreadsheetml/2006/main" count="2073" uniqueCount="673">
  <si>
    <t>自動で入力される</t>
  </si>
  <si>
    <t>学校番号を入力</t>
  </si>
  <si>
    <t>氏名</t>
  </si>
  <si>
    <t>種目</t>
  </si>
  <si>
    <t>学校名</t>
  </si>
  <si>
    <t>記録</t>
  </si>
  <si>
    <t>分</t>
  </si>
  <si>
    <t>秒</t>
  </si>
  <si>
    <t>種目コード</t>
  </si>
  <si>
    <t>走高跳</t>
  </si>
  <si>
    <t>棒高跳</t>
  </si>
  <si>
    <t>走幅跳</t>
  </si>
  <si>
    <t>三段跳</t>
  </si>
  <si>
    <t>砲丸投</t>
  </si>
  <si>
    <t>円盤投</t>
  </si>
  <si>
    <t>やり投</t>
  </si>
  <si>
    <t>初期設定シート</t>
  </si>
  <si>
    <t>学校番号</t>
  </si>
  <si>
    <t>学校名</t>
  </si>
  <si>
    <t>種目
コード</t>
  </si>
  <si>
    <t>01T</t>
  </si>
  <si>
    <t>02F</t>
  </si>
  <si>
    <t>TFC</t>
  </si>
  <si>
    <t>zk</t>
  </si>
  <si>
    <t>n2</t>
  </si>
  <si>
    <t>db</t>
  </si>
  <si>
    <t>n1</t>
  </si>
  <si>
    <t>sx</t>
  </si>
  <si>
    <t>kc</t>
  </si>
  <si>
    <t>mc</t>
  </si>
  <si>
    <t>s1</t>
  </si>
  <si>
    <t>高体連ｺｰﾄﾞ</t>
  </si>
  <si>
    <t>備考</t>
  </si>
  <si>
    <t>入力用</t>
  </si>
  <si>
    <t>200m</t>
  </si>
  <si>
    <t>1500m</t>
  </si>
  <si>
    <t>400mH</t>
  </si>
  <si>
    <t>sort</t>
  </si>
  <si>
    <t>種目数</t>
  </si>
  <si>
    <t>n1</t>
  </si>
  <si>
    <t>sc</t>
  </si>
  <si>
    <t>r400</t>
  </si>
  <si>
    <t>r1600</t>
  </si>
  <si>
    <t>sc2</t>
  </si>
  <si>
    <t>db2</t>
  </si>
  <si>
    <t>db1</t>
  </si>
  <si>
    <t>sort</t>
  </si>
  <si>
    <t>種目１</t>
  </si>
  <si>
    <t>種目２</t>
  </si>
  <si>
    <t>種目３</t>
  </si>
  <si>
    <t>学　校　名</t>
  </si>
  <si>
    <t>学校所在地</t>
  </si>
  <si>
    <t>印</t>
  </si>
  <si>
    <t>性</t>
  </si>
  <si>
    <t>申 込 種 目</t>
  </si>
  <si>
    <t>申込人数</t>
  </si>
  <si>
    <t>ﾅﾝﾊﾞ-</t>
  </si>
  <si>
    <t>学校長氏名</t>
  </si>
  <si>
    <t>記　録</t>
  </si>
  <si>
    <t>女　　子</t>
  </si>
  <si>
    <t>審判資格</t>
  </si>
  <si>
    <t>ﾊﾝﾏ-投</t>
  </si>
  <si>
    <t>郵便番号</t>
  </si>
  <si>
    <t>電話番号</t>
  </si>
  <si>
    <t>住所</t>
  </si>
  <si>
    <t>学校長氏名</t>
  </si>
  <si>
    <t>顧問氏名</t>
  </si>
  <si>
    <t>推薦審判員</t>
  </si>
  <si>
    <t>学校番号</t>
  </si>
  <si>
    <t>学校名</t>
  </si>
  <si>
    <t/>
  </si>
  <si>
    <t>100m</t>
  </si>
  <si>
    <t>200m</t>
  </si>
  <si>
    <t>400m</t>
  </si>
  <si>
    <t>800m</t>
  </si>
  <si>
    <t>1500m</t>
  </si>
  <si>
    <t>110mH</t>
  </si>
  <si>
    <t>4x100R</t>
  </si>
  <si>
    <t>4x400R</t>
  </si>
  <si>
    <t>走幅跳</t>
  </si>
  <si>
    <t>三段跳</t>
  </si>
  <si>
    <t>砲丸投</t>
  </si>
  <si>
    <t>円盤投</t>
  </si>
  <si>
    <t>ﾊﾝﾏ-投</t>
  </si>
  <si>
    <t>やり投</t>
  </si>
  <si>
    <t>種    目</t>
  </si>
  <si>
    <t>ナンバー</t>
  </si>
  <si>
    <t>ナンバー</t>
  </si>
  <si>
    <t>100m</t>
  </si>
  <si>
    <t>00200</t>
  </si>
  <si>
    <t>00300</t>
  </si>
  <si>
    <t>00600</t>
  </si>
  <si>
    <t>00800</t>
  </si>
  <si>
    <t>01100</t>
  </si>
  <si>
    <t>03400</t>
  </si>
  <si>
    <t>03700</t>
  </si>
  <si>
    <t>05300</t>
  </si>
  <si>
    <t>06100</t>
  </si>
  <si>
    <t>60100</t>
  </si>
  <si>
    <t>60300</t>
  </si>
  <si>
    <t>07100</t>
  </si>
  <si>
    <t>07200</t>
  </si>
  <si>
    <t>07300</t>
  </si>
  <si>
    <t>07400</t>
  </si>
  <si>
    <t>08200</t>
  </si>
  <si>
    <t>08700</t>
  </si>
  <si>
    <t>男　　　　　　　　　子</t>
  </si>
  <si>
    <t>00300</t>
  </si>
  <si>
    <t>00500</t>
  </si>
  <si>
    <t>09200</t>
  </si>
  <si>
    <t>01T</t>
  </si>
  <si>
    <t>男　　　　　　　　　　子</t>
  </si>
  <si>
    <t>No</t>
  </si>
  <si>
    <t>1/100</t>
  </si>
  <si>
    <t>No</t>
  </si>
  <si>
    <t>m</t>
  </si>
  <si>
    <t>cm</t>
  </si>
  <si>
    <t>200m</t>
  </si>
  <si>
    <t>400m</t>
  </si>
  <si>
    <t>800m</t>
  </si>
  <si>
    <t>1500m</t>
  </si>
  <si>
    <t>5000m</t>
  </si>
  <si>
    <t>400mH</t>
  </si>
  <si>
    <t>5000mW</t>
  </si>
  <si>
    <t>走高跳</t>
  </si>
  <si>
    <t>棒高跳</t>
  </si>
  <si>
    <t>02F</t>
  </si>
  <si>
    <t>3000SC</t>
  </si>
  <si>
    <t>4x100R</t>
  </si>
  <si>
    <t>4x100R</t>
  </si>
  <si>
    <t>4x100R</t>
  </si>
  <si>
    <t>4x400R</t>
  </si>
  <si>
    <t>3000SC</t>
  </si>
  <si>
    <t>男　　子</t>
  </si>
  <si>
    <t>合　　計</t>
  </si>
  <si>
    <t>合　　　　　計</t>
  </si>
  <si>
    <t>女　　　　　子</t>
  </si>
  <si>
    <t>男　　　　　子</t>
  </si>
  <si>
    <t>氏　　　　　　名</t>
  </si>
  <si>
    <t>年　　齢</t>
  </si>
  <si>
    <t>400mR</t>
  </si>
  <si>
    <t>1600mR</t>
  </si>
  <si>
    <t>顧問氏名</t>
  </si>
  <si>
    <t>男　　　　　   子</t>
  </si>
  <si>
    <r>
      <t>推薦審判員　　　</t>
    </r>
    <r>
      <rPr>
        <sz val="8"/>
        <rFont val="ＭＳ 明朝"/>
        <family val="1"/>
      </rPr>
      <t>確実に出席できる　　審判員を記入のこと</t>
    </r>
  </si>
  <si>
    <t>03C</t>
  </si>
  <si>
    <t>No</t>
  </si>
  <si>
    <t>5000m</t>
  </si>
  <si>
    <t>110mH</t>
  </si>
  <si>
    <t>400mH</t>
  </si>
  <si>
    <t>5000mW</t>
  </si>
  <si>
    <t>4×100m</t>
  </si>
  <si>
    <t>4×400m</t>
  </si>
  <si>
    <t>八種競技</t>
  </si>
  <si>
    <t>ﾊﾝﾏｰ投</t>
  </si>
  <si>
    <t>男  子</t>
  </si>
  <si>
    <t>東    灘</t>
  </si>
  <si>
    <t>ﾋｶﾞｼﾅﾀﾞ</t>
  </si>
  <si>
    <t>甲 南 女</t>
  </si>
  <si>
    <t>ｺｳﾅﾝｼﾞｮ</t>
  </si>
  <si>
    <t>　 灘</t>
  </si>
  <si>
    <t>ﾅﾀﾞ</t>
  </si>
  <si>
    <t>六甲アイ</t>
  </si>
  <si>
    <t>ﾛｯｺｳｱｲ</t>
  </si>
  <si>
    <t>神戸科技</t>
  </si>
  <si>
    <t>ｺｳﾍﾞｶｷﾞ</t>
  </si>
  <si>
    <t>御    影</t>
  </si>
  <si>
    <t>ﾐｶｹﾞ</t>
  </si>
  <si>
    <t>六    甲</t>
  </si>
  <si>
    <t>ﾛｯｺｳ</t>
  </si>
  <si>
    <t>神    戸</t>
  </si>
  <si>
    <t>ｺｳﾍﾞ</t>
  </si>
  <si>
    <t>海    星</t>
  </si>
  <si>
    <t>ｶｲｾｲ</t>
  </si>
  <si>
    <t>松    蔭</t>
  </si>
  <si>
    <t>ｼｮｳｲﾝ</t>
  </si>
  <si>
    <t>葺    合</t>
  </si>
  <si>
    <t>ﾌｷｱｲ</t>
  </si>
  <si>
    <t>神戸龍谷</t>
  </si>
  <si>
    <t>ｺｳﾍﾞﾘｭｳｺｸ</t>
  </si>
  <si>
    <t>神戸第一</t>
  </si>
  <si>
    <t>ｺﾍﾞﾀﾞｲｲﾁ</t>
  </si>
  <si>
    <t>神港学園</t>
  </si>
  <si>
    <t>ｼﾝｺｳｶﾞｸｴﾝ</t>
  </si>
  <si>
    <t>親    和</t>
  </si>
  <si>
    <t>ｼﾝﾜ</t>
  </si>
  <si>
    <t>神 戸 北</t>
  </si>
  <si>
    <t>ｺｳﾍﾞｷﾀ</t>
  </si>
  <si>
    <t>神戸弘陵</t>
  </si>
  <si>
    <t>ｺｳﾍﾞｺｳﾘｮｳ</t>
  </si>
  <si>
    <t>神戸甲北</t>
  </si>
  <si>
    <t>ｺｳﾍﾞｺｳﾎｸ</t>
  </si>
  <si>
    <t>兵 庫 商</t>
  </si>
  <si>
    <t>ﾋｮｳｺﾞｼｮｳ</t>
  </si>
  <si>
    <t>神院大附</t>
  </si>
  <si>
    <t>ｼﾝｲﾝﾀﾞｲﾌ</t>
  </si>
  <si>
    <t>兵 庫 工</t>
  </si>
  <si>
    <t>ﾋｮｳｺﾞｺｳ</t>
  </si>
  <si>
    <t>夢 野 台</t>
  </si>
  <si>
    <t>ﾕﾒﾉﾀﾞｲ</t>
  </si>
  <si>
    <t>兵    庫</t>
  </si>
  <si>
    <t>ﾋｮｳｺﾞ</t>
  </si>
  <si>
    <t>村 野 工</t>
  </si>
  <si>
    <t>ﾑﾗﾉｺｳ</t>
  </si>
  <si>
    <t>長    田</t>
  </si>
  <si>
    <t>ﾅｶﾞﾀ</t>
  </si>
  <si>
    <t>常    盤</t>
  </si>
  <si>
    <t>ﾄｷﾜ</t>
  </si>
  <si>
    <t>神戸星城</t>
  </si>
  <si>
    <t>ｺｳﾍﾞｾｲｼﾞｮｳ</t>
  </si>
  <si>
    <t>野    田</t>
  </si>
  <si>
    <t>ﾉﾀﾞ</t>
  </si>
  <si>
    <t>育    英</t>
  </si>
  <si>
    <t>ｲｸｴｲ</t>
  </si>
  <si>
    <t>滝    川</t>
  </si>
  <si>
    <t>ﾀｷｶﾞﾜ</t>
  </si>
  <si>
    <t>須磨学園</t>
  </si>
  <si>
    <t>ｽﾏｶﾞｸｴﾝ</t>
  </si>
  <si>
    <t>須磨ノ浦</t>
  </si>
  <si>
    <t>ｽﾏﾉｳﾗ</t>
  </si>
  <si>
    <t>須 磨 東</t>
  </si>
  <si>
    <t>ｽﾏﾋｶﾞｼ</t>
  </si>
  <si>
    <t>啓    明</t>
  </si>
  <si>
    <t>ｹｲﾒｲ</t>
  </si>
  <si>
    <t>須磨友が丘</t>
  </si>
  <si>
    <t>ｽﾏﾄﾓｶﾞｵｶ</t>
  </si>
  <si>
    <t>北 須 磨</t>
  </si>
  <si>
    <t>ｷﾀｽﾏ</t>
  </si>
  <si>
    <t>県    盲</t>
  </si>
  <si>
    <t>ｹﾝﾓｳ</t>
  </si>
  <si>
    <t>神戸国際附</t>
  </si>
  <si>
    <t>ｺｳﾍﾞｺｸｻｲﾌ</t>
  </si>
  <si>
    <t>舞    子</t>
  </si>
  <si>
    <t>ﾏｲｺ</t>
  </si>
  <si>
    <t>星    陵</t>
  </si>
  <si>
    <t>ｾｲﾘｮｳ</t>
  </si>
  <si>
    <t>愛    徳</t>
  </si>
  <si>
    <t>ｱｲﾄｸ</t>
  </si>
  <si>
    <t>神戸高専</t>
  </si>
  <si>
    <t>ｺｳﾍﾞｺｳｾﾝ</t>
  </si>
  <si>
    <t>伊 川 谷</t>
  </si>
  <si>
    <t>ｲｶﾜﾀﾞﾆ</t>
  </si>
  <si>
    <t>伊川谷北</t>
  </si>
  <si>
    <t>ｲｶﾜﾀﾞﾆｷﾀ</t>
  </si>
  <si>
    <t>神戸高塚</t>
  </si>
  <si>
    <t>ｺｳﾍﾞﾀｶﾂｶ</t>
  </si>
  <si>
    <t>滝川第二</t>
  </si>
  <si>
    <t>ﾀｷｶﾞﾜﾀﾞｲﾆ</t>
  </si>
  <si>
    <t>神 戸 西</t>
  </si>
  <si>
    <t>ｺｳﾍﾞﾆｼ</t>
  </si>
  <si>
    <t>神戸朝鮮</t>
  </si>
  <si>
    <t>ｺｳﾍﾞﾁｮｳｾﾝ</t>
  </si>
  <si>
    <t>４×１００ｍR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</si>
  <si>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</si>
  <si>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</si>
  <si>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</si>
  <si>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</si>
  <si>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</si>
  <si>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</si>
  <si>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</si>
  <si>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</si>
  <si>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</si>
  <si>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</si>
  <si>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４×４００ｍR</t>
  </si>
  <si>
    <t>名</t>
  </si>
  <si>
    <t>3000mSC</t>
  </si>
  <si>
    <t>マクロのマークをクリックし、マクロを実行する！(注：訂正があればそのつどマクロを実行すること)</t>
  </si>
  <si>
    <t>注意：１</t>
  </si>
  <si>
    <t>記録入力は必ず半角英数字で入力すること！</t>
  </si>
  <si>
    <t>注意：２</t>
  </si>
  <si>
    <t>記録入力のシートを開き，Ｅ列～Ｈ列(白抜き)に，Noと記録を入力する！</t>
  </si>
  <si>
    <t>男子申込のシートを開き，印刷作業を行う！</t>
  </si>
  <si>
    <t>兵庫県立東灘高等学校</t>
  </si>
  <si>
    <t>〒 658-0023</t>
  </si>
  <si>
    <t>神戸市東灘区深江浜町５０</t>
  </si>
  <si>
    <t>TEL 078-452-9600</t>
  </si>
  <si>
    <t>〒 658-0001</t>
  </si>
  <si>
    <t>658-0001</t>
  </si>
  <si>
    <t>神戸市東灘区森北町５－６－１</t>
  </si>
  <si>
    <t>TEL 078-411-2531</t>
  </si>
  <si>
    <t>〒 658-0082</t>
  </si>
  <si>
    <t>658-0082</t>
  </si>
  <si>
    <t>神戸市東灘区魚崎北町８－５－１</t>
  </si>
  <si>
    <t>TEL 078-411-7234</t>
  </si>
  <si>
    <t>神戸市立六甲アイランド高等学校</t>
  </si>
  <si>
    <t>〒 658-0032</t>
  </si>
  <si>
    <t>658-0032</t>
  </si>
  <si>
    <t>神戸市東灘区向洋町中４－４</t>
  </si>
  <si>
    <t>TEL 078-858-4000</t>
  </si>
  <si>
    <t>神戸市立神戸科学技術高等学校</t>
  </si>
  <si>
    <t>〒 651-0072</t>
  </si>
  <si>
    <t>651-0072</t>
  </si>
  <si>
    <t>神戸市中央区脇浜町１－４－７０</t>
  </si>
  <si>
    <t>TEL 078-272-9900</t>
  </si>
  <si>
    <t>兵庫県立御影高等学校</t>
  </si>
  <si>
    <t>〒 658-0045</t>
  </si>
  <si>
    <t>658-0045</t>
  </si>
  <si>
    <t>神戸市東灘区御影石町４－１－１</t>
  </si>
  <si>
    <t>TEL 078-841-1501</t>
  </si>
  <si>
    <t>〒 657-0015</t>
  </si>
  <si>
    <t>657-0015</t>
  </si>
  <si>
    <t>神戸市灘区篠原伯母野山町2-4-1</t>
  </si>
  <si>
    <t>TEL 078-871-4161</t>
  </si>
  <si>
    <t>兵庫県立神戸高等学校</t>
  </si>
  <si>
    <t>〒 657-0804</t>
  </si>
  <si>
    <t>657-0804</t>
  </si>
  <si>
    <t>神戸市灘区城の下通１－５－１</t>
  </si>
  <si>
    <t>TEL 078-861-0434</t>
  </si>
  <si>
    <t>〒 657-0805</t>
  </si>
  <si>
    <t>657-0805</t>
  </si>
  <si>
    <t>神戸市灘区青谷町２－７－１</t>
  </si>
  <si>
    <t>TEL 078-801-5601</t>
  </si>
  <si>
    <t>神戸市灘区青谷町３－４－４７</t>
  </si>
  <si>
    <t>TEL 078-861-1105</t>
  </si>
  <si>
    <t>神戸市立葺合高等学校</t>
  </si>
  <si>
    <t>〒 651-0054</t>
  </si>
  <si>
    <t>651-0054</t>
  </si>
  <si>
    <t>神戸市中央区野崎通１－１－１</t>
  </si>
  <si>
    <t>TEL 078-291-0771</t>
  </si>
  <si>
    <t>〒 651-0052</t>
  </si>
  <si>
    <t>651-0052</t>
  </si>
  <si>
    <t>神戸市中央区中島通５－３－１</t>
  </si>
  <si>
    <t>TEL 078-241-0076</t>
  </si>
  <si>
    <t>〒 651-0058</t>
  </si>
  <si>
    <t>651-0058</t>
  </si>
  <si>
    <t>神戸市中央区葺合町寺ケ谷１</t>
  </si>
  <si>
    <t>TEL 078-242-4811</t>
  </si>
  <si>
    <t>〒 650-0003</t>
  </si>
  <si>
    <t>650-0003</t>
  </si>
  <si>
    <t>神戸市中央区山本通4-19-20</t>
  </si>
  <si>
    <t>TEL 078-241-3135</t>
  </si>
  <si>
    <t>〒 650-0006</t>
  </si>
  <si>
    <t>650-0006</t>
  </si>
  <si>
    <t>神戸市中央区諏訪山町６－１</t>
  </si>
  <si>
    <t>TEL 078-341-2133</t>
  </si>
  <si>
    <t>〒 657-0022</t>
  </si>
  <si>
    <t>657-0022</t>
  </si>
  <si>
    <t>神戸市灘区土山町６－１</t>
  </si>
  <si>
    <t>TEL 078-854-3800</t>
  </si>
  <si>
    <t>兵庫県立神戸北高等学校</t>
  </si>
  <si>
    <t>〒 651-1332</t>
  </si>
  <si>
    <t>651-1332</t>
  </si>
  <si>
    <t>神戸市北区唐櫃台２－４１－１</t>
  </si>
  <si>
    <t>TEL 078-981-0131</t>
  </si>
  <si>
    <t>〒 651-1101</t>
  </si>
  <si>
    <t>651-1101</t>
  </si>
  <si>
    <t>神戸市北区山田町小部妙賀山10</t>
  </si>
  <si>
    <t>TEL 078-593-3535</t>
  </si>
  <si>
    <t>兵庫県立神戸甲北高等学校</t>
  </si>
  <si>
    <t>〒 651-1144</t>
  </si>
  <si>
    <t>651-1144</t>
  </si>
  <si>
    <t>神戸市北区大脇台９－１</t>
  </si>
  <si>
    <t>TEL 078-593-7291</t>
  </si>
  <si>
    <t>〒 651-1102</t>
  </si>
  <si>
    <t>651-1102</t>
  </si>
  <si>
    <t>神戸市北区山田町下谷上字中一里山9-107</t>
  </si>
  <si>
    <t>TEL 078-591-1331</t>
  </si>
  <si>
    <t>〒 652-0043</t>
  </si>
  <si>
    <t>652-0043</t>
  </si>
  <si>
    <t>兵庫県立兵庫工業高等学校</t>
  </si>
  <si>
    <t>〒 652-0863</t>
  </si>
  <si>
    <t>652-0863</t>
  </si>
  <si>
    <t>神戸市兵庫区和田宮通２－１－６３</t>
  </si>
  <si>
    <t>TEL 078-671-1431</t>
  </si>
  <si>
    <t>TEL 078-579-2000</t>
  </si>
  <si>
    <t>兵庫県立夢野台高等学校</t>
  </si>
  <si>
    <t>〒 653-0801</t>
  </si>
  <si>
    <t>653-0801</t>
  </si>
  <si>
    <t>神戸市長田区房王寺町２－１－１</t>
  </si>
  <si>
    <t>TEL 078-691-1546</t>
  </si>
  <si>
    <t>兵庫県立兵庫高等学校</t>
  </si>
  <si>
    <t>〒 653-0804</t>
  </si>
  <si>
    <t>653-0804</t>
  </si>
  <si>
    <t>神戸市長田区寺池町１－４－１</t>
  </si>
  <si>
    <t>TEL 078-691-1135</t>
  </si>
  <si>
    <t>〒 653-0003</t>
  </si>
  <si>
    <t>653-0003</t>
  </si>
  <si>
    <t>神戸市長田区五番町８－５</t>
  </si>
  <si>
    <t>TEL 078-575-0230</t>
  </si>
  <si>
    <t>兵庫県立長田高等学校</t>
  </si>
  <si>
    <t>〒 653-0821</t>
  </si>
  <si>
    <t>653-0821</t>
  </si>
  <si>
    <t>神戸市長田区池田谷町２－５</t>
  </si>
  <si>
    <t>TEL 078-621-4101</t>
  </si>
  <si>
    <t>〒 653-0824</t>
  </si>
  <si>
    <t>653-0824</t>
  </si>
  <si>
    <t>神戸市長田区池田上町９２</t>
  </si>
  <si>
    <t>TEL 078-691-0561</t>
  </si>
  <si>
    <t>〒 654-0113</t>
  </si>
  <si>
    <t>654-0113</t>
  </si>
  <si>
    <t>神戸市須磨区緑が丘１－１２－１</t>
  </si>
  <si>
    <t>TEL 078-741-1860</t>
  </si>
  <si>
    <t>〒 653-0052</t>
  </si>
  <si>
    <t>653-0052</t>
  </si>
  <si>
    <t>神戸市長田区海運町６－１－７</t>
  </si>
  <si>
    <t>TEL 078-731-8015</t>
  </si>
  <si>
    <t>〒 653-0855</t>
  </si>
  <si>
    <t>653-0855</t>
  </si>
  <si>
    <t>神戸市長田区長尾町２－１－１５</t>
  </si>
  <si>
    <t>〒 654-0007</t>
  </si>
  <si>
    <t>654-0007</t>
  </si>
  <si>
    <t>神戸市須磨区宝田町２－１－１</t>
  </si>
  <si>
    <t>TEL 078-732-1625</t>
  </si>
  <si>
    <t>〒 654-0009</t>
  </si>
  <si>
    <t>654-0009</t>
  </si>
  <si>
    <t>神戸市須磨区板宿町３-１５-１４</t>
  </si>
  <si>
    <t>TEL 078-732-1968</t>
  </si>
  <si>
    <t>〒 654-0052</t>
  </si>
  <si>
    <t>654-0052</t>
  </si>
  <si>
    <t>神戸市須磨区行幸町２－７－３</t>
  </si>
  <si>
    <t>TEL 078-735-7111</t>
  </si>
  <si>
    <t>兵庫県立須磨東高等学校</t>
  </si>
  <si>
    <t>〒 654-0152</t>
  </si>
  <si>
    <t>654-0152</t>
  </si>
  <si>
    <t>神戸市須磨区東落合１－１－１</t>
  </si>
  <si>
    <t>TEL 078-793-1616</t>
  </si>
  <si>
    <t>〒 654-0131</t>
  </si>
  <si>
    <t>654-0131</t>
  </si>
  <si>
    <t>神戸市須磨区横尾９－５－１</t>
  </si>
  <si>
    <t>TEL 078-741-1501</t>
  </si>
  <si>
    <t>兵庫県立須磨友が丘高等学校</t>
  </si>
  <si>
    <t>〒 654-0142</t>
  </si>
  <si>
    <t>654-0142</t>
  </si>
  <si>
    <t>神戸市須磨区友が丘１－１－５</t>
  </si>
  <si>
    <t>TEL 078-791-7881</t>
  </si>
  <si>
    <t>兵庫県立北須磨高等学校</t>
  </si>
  <si>
    <t>神戸市須磨区友が丘９－２３</t>
  </si>
  <si>
    <t>TEL 078-792-7661</t>
  </si>
  <si>
    <t>〒 655-0884</t>
  </si>
  <si>
    <t>655-0884</t>
  </si>
  <si>
    <t>神戸市垂水区城が山４－２－１</t>
  </si>
  <si>
    <t>TEL 078-751-3291</t>
  </si>
  <si>
    <t>〒 655-0013</t>
  </si>
  <si>
    <t>655-0013</t>
  </si>
  <si>
    <t>神戸市垂水区福田１－３－１</t>
  </si>
  <si>
    <t>TEL 078-709-9301</t>
  </si>
  <si>
    <t>〒 655-0004</t>
  </si>
  <si>
    <t>655-0004</t>
  </si>
  <si>
    <t>神戸市垂水区学が丘５－１－１</t>
  </si>
  <si>
    <t>TEL 078-707-1001</t>
  </si>
  <si>
    <t>兵庫県立舞子高等学校</t>
  </si>
  <si>
    <t>神戸市垂水区学が丘３－２</t>
  </si>
  <si>
    <t>TEL 078-783-5151</t>
  </si>
  <si>
    <t>兵庫県立星陵高等学校</t>
  </si>
  <si>
    <t>〒 655-0038</t>
  </si>
  <si>
    <t>655-0038</t>
  </si>
  <si>
    <t>神戸市垂水区星陵台４－３－２</t>
  </si>
  <si>
    <t>TEL 078-707-6565</t>
  </si>
  <si>
    <t>兵庫県立神戸商業高等学校</t>
  </si>
  <si>
    <t>神戸市垂水区星陵台４－３－１</t>
  </si>
  <si>
    <t>TEL 078-707-6464</t>
  </si>
  <si>
    <t>〒 655-0037</t>
  </si>
  <si>
    <t>655-0037</t>
  </si>
  <si>
    <t>神戸市垂水区歌敷山３－６－４９</t>
  </si>
  <si>
    <t>TEL 078-708-5353</t>
  </si>
  <si>
    <t>〒 651-2194</t>
  </si>
  <si>
    <t>651-2194</t>
  </si>
  <si>
    <t>神戸市西区学園東町８－３</t>
  </si>
  <si>
    <t>TEL 078-795-3311</t>
  </si>
  <si>
    <t>兵庫県立伊川谷高等学校</t>
  </si>
  <si>
    <t>〒 651-2104</t>
  </si>
  <si>
    <t>651-2104</t>
  </si>
  <si>
    <t>神戸市西区伊川谷町長坂910-5</t>
  </si>
  <si>
    <t>TEL 078-974-5630</t>
  </si>
  <si>
    <t>兵庫県立伊川谷北高等学校</t>
  </si>
  <si>
    <t>〒 651-2103</t>
  </si>
  <si>
    <t>651-2103</t>
  </si>
  <si>
    <t>神戸市西区学園西町６－１</t>
  </si>
  <si>
    <t>TEL 078-792-6902</t>
  </si>
  <si>
    <t>兵庫県立神戸高塚高等学校</t>
  </si>
  <si>
    <t>〒 651-2277</t>
  </si>
  <si>
    <t>651-2277</t>
  </si>
  <si>
    <t>神戸市西区美賀多台９－１</t>
  </si>
  <si>
    <t>TEL 078-992-7000</t>
  </si>
  <si>
    <t>〒 651-2276</t>
  </si>
  <si>
    <t>651-2276</t>
  </si>
  <si>
    <t>神戸市西区春日台６－２３</t>
  </si>
  <si>
    <t>TEL 078-961-2381</t>
  </si>
  <si>
    <t>〒 655-0017</t>
  </si>
  <si>
    <t>655-0017</t>
  </si>
  <si>
    <t>神戸市垂水区上高丸１－５－１</t>
  </si>
  <si>
    <t>TEL 078-709-0255</t>
  </si>
  <si>
    <t>NO</t>
  </si>
  <si>
    <t>DB</t>
  </si>
  <si>
    <t>N1</t>
  </si>
  <si>
    <t>N2</t>
  </si>
  <si>
    <t>年齢</t>
  </si>
  <si>
    <t>SX</t>
  </si>
  <si>
    <t>KC</t>
  </si>
  <si>
    <t>MC</t>
  </si>
  <si>
    <t>ZK</t>
  </si>
  <si>
    <t>S1</t>
  </si>
  <si>
    <t>S2</t>
  </si>
  <si>
    <t>S3</t>
  </si>
  <si>
    <t>申し込みの用紙(Ａ４)は男女とも白色で可！</t>
  </si>
  <si>
    <t>zk</t>
  </si>
  <si>
    <t>09100</t>
  </si>
  <si>
    <t>09100</t>
  </si>
  <si>
    <t>兵庫県立神戸鈴蘭台高等学校</t>
  </si>
  <si>
    <t>八種競技</t>
  </si>
  <si>
    <t>神戸鈴蘭台</t>
  </si>
  <si>
    <t>ｺｳﾍﾞｽｽﾞﾗﾝﾀﾞｲ</t>
  </si>
  <si>
    <t>神 戸 商</t>
  </si>
  <si>
    <t>ｺｳﾍﾞｼｮｳ</t>
  </si>
  <si>
    <t>神戸市須磨区西落合１－１－５</t>
  </si>
  <si>
    <t>神戸市立須磨翔風高等学校</t>
  </si>
  <si>
    <t>須磨翔風</t>
  </si>
  <si>
    <t>ｽﾏｼｮｳﾌｳ</t>
  </si>
  <si>
    <t>申込の確認を行い，校長印・顧問印を押印し、〆切期日までに提出する！</t>
  </si>
  <si>
    <t>神戸聴覚特別支援学校</t>
  </si>
  <si>
    <t>神戸聴覚</t>
  </si>
  <si>
    <t>ｺｳﾍﾞﾁｮｳｶｸ</t>
  </si>
  <si>
    <t>山    手</t>
  </si>
  <si>
    <t>ﾔﾏﾃ</t>
  </si>
  <si>
    <t>神戸市東灘区住吉山手５－１１－１</t>
  </si>
  <si>
    <t>数</t>
  </si>
  <si>
    <t>氏　名(学年)</t>
  </si>
  <si>
    <t>神大附中等</t>
  </si>
  <si>
    <t>ｼﾝﾀﾞﾌﾁｭｳﾄｳ</t>
  </si>
  <si>
    <t>兵庫県立視覚特別支援学校</t>
  </si>
  <si>
    <t>八種競技</t>
  </si>
  <si>
    <t>T-F-C</t>
  </si>
  <si>
    <t>00200</t>
  </si>
  <si>
    <t>100m</t>
  </si>
  <si>
    <t>00500</t>
  </si>
  <si>
    <t>400m</t>
  </si>
  <si>
    <t>00600</t>
  </si>
  <si>
    <t>800m</t>
  </si>
  <si>
    <t>01100</t>
  </si>
  <si>
    <t>5000m</t>
  </si>
  <si>
    <t>03400</t>
  </si>
  <si>
    <t>110mH</t>
  </si>
  <si>
    <t>05300</t>
  </si>
  <si>
    <t>3000SC</t>
  </si>
  <si>
    <t>06100</t>
  </si>
  <si>
    <t>5000mW</t>
  </si>
  <si>
    <t>60300</t>
  </si>
  <si>
    <t>4x400R</t>
  </si>
  <si>
    <t>07100</t>
  </si>
  <si>
    <t>07200</t>
  </si>
  <si>
    <t>07400</t>
  </si>
  <si>
    <t>08200</t>
  </si>
  <si>
    <t>08700</t>
  </si>
  <si>
    <t>09200</t>
  </si>
  <si>
    <t>21000</t>
  </si>
  <si>
    <t>03C</t>
  </si>
  <si>
    <t>神戸　鈴男(3)</t>
  </si>
  <si>
    <t>ｺｳﾍﾞ ｽｽﾞｵ</t>
  </si>
  <si>
    <t>走高跳</t>
  </si>
  <si>
    <t>棒高跳</t>
  </si>
  <si>
    <t>走幅跳</t>
  </si>
  <si>
    <t>三段跳</t>
  </si>
  <si>
    <t>砲丸投</t>
  </si>
  <si>
    <t>円盤投</t>
  </si>
  <si>
    <t>神戸大学附属中等教育学校</t>
  </si>
  <si>
    <t>神戸市中央区港島中町４－６－３</t>
  </si>
  <si>
    <t>夙    川</t>
  </si>
  <si>
    <t>ｼｭｸｶﾞﾜ</t>
  </si>
  <si>
    <t>神戸国際大学附属高等学校</t>
  </si>
  <si>
    <t>神 港 橘</t>
  </si>
  <si>
    <t>ｼﾝｺｳﾀﾁﾊﾞﾅ</t>
  </si>
  <si>
    <t>658-0023</t>
  </si>
  <si>
    <t>TEL 078-</t>
  </si>
  <si>
    <t>452-9600</t>
  </si>
  <si>
    <t>甲南女子高等学校</t>
  </si>
  <si>
    <t>411-2531</t>
  </si>
  <si>
    <t>灘高等学校</t>
  </si>
  <si>
    <t>411-7234</t>
  </si>
  <si>
    <t>858-4000</t>
  </si>
  <si>
    <t>〒 658-0063</t>
  </si>
  <si>
    <t>658-0063</t>
  </si>
  <si>
    <t>TEL 078-811-0232</t>
  </si>
  <si>
    <t>811-0232</t>
  </si>
  <si>
    <t>272-9900</t>
  </si>
  <si>
    <t>841-1501</t>
  </si>
  <si>
    <t>六甲学院高等学校</t>
  </si>
  <si>
    <t>871-4161</t>
  </si>
  <si>
    <t>S</t>
  </si>
  <si>
    <t>861-0434</t>
  </si>
  <si>
    <t>A</t>
  </si>
  <si>
    <t>海星女子高等学校</t>
  </si>
  <si>
    <t>801-5601</t>
  </si>
  <si>
    <t>B</t>
  </si>
  <si>
    <t>松蔭高等学校</t>
  </si>
  <si>
    <t>861-1105</t>
  </si>
  <si>
    <t>ﾅｼ</t>
  </si>
  <si>
    <t>291-0771</t>
  </si>
  <si>
    <t>神戸龍谷高等学校</t>
  </si>
  <si>
    <t>241-0076</t>
  </si>
  <si>
    <t>神戸第一高等学校</t>
  </si>
  <si>
    <t>242-4811</t>
  </si>
  <si>
    <t>神港学園高等学校</t>
  </si>
  <si>
    <t>241-3135</t>
  </si>
  <si>
    <t>神戸山手女子高等学校</t>
  </si>
  <si>
    <t>341-2133</t>
  </si>
  <si>
    <t>親和女子高等学校</t>
  </si>
  <si>
    <t>854-3800</t>
  </si>
  <si>
    <t>981-0131</t>
  </si>
  <si>
    <t>神戸弘陵学園高等学校</t>
  </si>
  <si>
    <t>593-3535</t>
  </si>
  <si>
    <t>593-7291</t>
  </si>
  <si>
    <t>591-1331</t>
  </si>
  <si>
    <t>神戸市兵庫区会下山町３－１６－１</t>
  </si>
  <si>
    <t>神戸学院大学附属高等学校</t>
  </si>
  <si>
    <t>〒 650-0046</t>
  </si>
  <si>
    <t>650-0046</t>
  </si>
  <si>
    <t>TEL 078-302-2016</t>
  </si>
  <si>
    <t>302-2016</t>
  </si>
  <si>
    <t>671-1431</t>
  </si>
  <si>
    <t>579-2000</t>
  </si>
  <si>
    <t>691-1546</t>
  </si>
  <si>
    <t>691-1135</t>
  </si>
  <si>
    <t>神戸村野工業高等学校</t>
  </si>
  <si>
    <t>575-0230</t>
  </si>
  <si>
    <t>621-4101</t>
  </si>
  <si>
    <t>常盤女子高等学校</t>
  </si>
  <si>
    <t>691-0561</t>
  </si>
  <si>
    <t>神戸星城高等学校</t>
  </si>
  <si>
    <t>741-1860</t>
  </si>
  <si>
    <t>神戸野田高等学校</t>
  </si>
  <si>
    <t>731-8015</t>
  </si>
  <si>
    <t>育英高等学校</t>
  </si>
  <si>
    <t>TEL 078-611-6001</t>
  </si>
  <si>
    <t>611-6001</t>
  </si>
  <si>
    <t>滝川高等学校</t>
  </si>
  <si>
    <t>732-1625</t>
  </si>
  <si>
    <t>須磨学園高等学校</t>
  </si>
  <si>
    <t>732-1968</t>
  </si>
  <si>
    <t>〒 654-0155</t>
  </si>
  <si>
    <t>654-0155</t>
  </si>
  <si>
    <t>TEL 078-798-4155</t>
  </si>
  <si>
    <t>798-4155</t>
  </si>
  <si>
    <t>735-7111</t>
  </si>
  <si>
    <t>793-1616</t>
  </si>
  <si>
    <t>啓明学院高等学校</t>
  </si>
  <si>
    <t>741-1501</t>
  </si>
  <si>
    <t>791-7881</t>
  </si>
  <si>
    <t>792-7661</t>
  </si>
  <si>
    <t>751-3291</t>
  </si>
  <si>
    <t>709-9301</t>
  </si>
  <si>
    <t>707-1001</t>
  </si>
  <si>
    <t>783-5151</t>
  </si>
  <si>
    <t>707-6565</t>
  </si>
  <si>
    <t>707-6464</t>
  </si>
  <si>
    <t>愛徳学園高等学校</t>
  </si>
  <si>
    <t>708-5353</t>
  </si>
  <si>
    <t>神戸市立工業高等専門学校</t>
  </si>
  <si>
    <t>795-3311</t>
  </si>
  <si>
    <t>974-5630</t>
  </si>
  <si>
    <t>792-6902</t>
  </si>
  <si>
    <t>992-7000</t>
  </si>
  <si>
    <t>滝川第二高等学校</t>
  </si>
  <si>
    <t>961-2381</t>
  </si>
  <si>
    <t>神戸朝鮮高級学校</t>
  </si>
  <si>
    <t>709-0255</t>
  </si>
  <si>
    <t>学校
番号</t>
  </si>
  <si>
    <t>神戸市立神港橘高等学校</t>
  </si>
  <si>
    <t>兵庫大学附属須磨ノ浦高等学校</t>
  </si>
  <si>
    <t>初期設定のシートを開き，学校番号を入力後、必要事項の入力を行う！</t>
  </si>
  <si>
    <t>男子選手のシートを開き，登録番号順に、選手の氏名・ﾌﾘｶﾞﾅ・学年等を入力して確認を行う！</t>
  </si>
  <si>
    <t>夙川高等学校</t>
  </si>
  <si>
    <t>神戸市兵庫区会下山町１－７－１</t>
  </si>
  <si>
    <t>TEL 078-578-7230</t>
  </si>
  <si>
    <t>TEL 078-</t>
  </si>
  <si>
    <t>578-7245</t>
  </si>
  <si>
    <t>神戸地区選手権大会申込の入力手順</t>
  </si>
  <si>
    <t>ファイル名の学校番号_学校名のみを変えて保存する！</t>
  </si>
  <si>
    <t>神戸山手女子高校　森(katsunori_mori@kobeyamate.ed.jp)へメールで送ってください！</t>
  </si>
  <si>
    <t>山手　勝徳(1)</t>
  </si>
  <si>
    <t>ﾔﾏﾃ ｶﾂﾉﾘ</t>
  </si>
  <si>
    <t>森山手勝徳(1)</t>
  </si>
  <si>
    <t>ﾓﾘﾔﾏﾃ ｶﾂﾉﾘ</t>
  </si>
  <si>
    <t>第73回　神戸地区高等学校陸上競技対校選手権大会　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</si>
</sst>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E+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7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Ｐゴシック"/>
      <family val="3"/>
    </font>
    <font>
      <b/>
      <sz val="20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ＤＦ特太ゴシック体"/>
      <family val="3"/>
    </font>
    <font>
      <sz val="9.5"/>
      <name val="ＭＳ ゴシック"/>
      <family val="3"/>
    </font>
    <font>
      <b/>
      <u val="single"/>
      <sz val="1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20"/>
      <name val="ＤＦ行書体"/>
      <family val="3"/>
    </font>
    <font>
      <sz val="6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6"/>
      <name val="ＭＳ ゴシック"/>
      <family val="3"/>
    </font>
    <font>
      <sz val="9.5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0"/>
      <name val="ＭＳ 明朝"/>
      <family val="1"/>
    </font>
    <font>
      <b/>
      <u val="single"/>
      <sz val="16"/>
      <name val="ＭＳ 明朝"/>
      <family val="1"/>
    </font>
    <font>
      <sz val="22"/>
      <name val="ＤＦ行書体"/>
      <family val="3"/>
    </font>
    <font>
      <sz val="20"/>
      <name val="ＭＳ Ｐゴシック"/>
      <family val="3"/>
    </font>
    <font>
      <sz val="20"/>
      <name val="ＤＦ特太ゴシック体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11"/>
      <color indexed="16"/>
      <name val="ＭＳ ゴシック"/>
      <family val="3"/>
    </font>
    <font>
      <sz val="10"/>
      <name val="ＭＳ ゴシック"/>
      <family val="3"/>
    </font>
    <font>
      <b/>
      <sz val="9"/>
      <name val="ＭＳ Ｐゴシック"/>
      <family val="3"/>
    </font>
    <font>
      <b/>
      <sz val="18"/>
      <name val="ＭＳ 明朝"/>
      <family val="1"/>
    </font>
    <font>
      <sz val="18"/>
      <name val="ＭＳ ゴシック"/>
      <family val="3"/>
    </font>
    <font>
      <sz val="9"/>
      <name val="ＭＳ 明朝"/>
      <family val="1"/>
    </font>
    <font>
      <sz val="11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FF0000"/>
      <name val="ＭＳ 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tted"/>
      <right style="thin"/>
      <top style="dotted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hair"/>
      <right style="hair"/>
      <top style="hair"/>
      <bottom style="hair"/>
    </border>
    <border>
      <left style="hair"/>
      <right style="hair"/>
      <top style="thin"/>
      <bottom style="dotted"/>
    </border>
    <border>
      <left style="hair"/>
      <right style="hair"/>
      <top style="dotted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thin"/>
      <bottom/>
    </border>
    <border>
      <left/>
      <right style="hair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hair"/>
      <right style="hair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hair"/>
      <right style="thin"/>
      <top style="thin"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thin"/>
      <right/>
      <top style="double"/>
      <bottom/>
    </border>
    <border>
      <left style="hair"/>
      <right style="hair"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/>
      <right style="hair"/>
      <top style="thin"/>
      <bottom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thin"/>
      <bottom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/>
      <bottom style="hair"/>
    </border>
    <border>
      <left style="thin"/>
      <right style="thin"/>
      <top/>
      <bottom style="dotted"/>
    </border>
    <border>
      <left style="thin"/>
      <right style="thin"/>
      <top style="double"/>
      <bottom style="hair"/>
    </border>
    <border>
      <left style="thin"/>
      <right style="thin"/>
      <top style="hair"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dotted"/>
      <right style="medium"/>
      <top style="medium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medium"/>
      <top style="dotted"/>
      <bottom style="dotted"/>
    </border>
    <border>
      <left/>
      <right style="dotted"/>
      <top style="dotted"/>
      <bottom style="medium"/>
    </border>
    <border>
      <left style="thin"/>
      <right style="thin"/>
      <top style="double"/>
      <bottom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hair"/>
      <right style="thin"/>
      <top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hair"/>
      <right style="hair"/>
      <top style="hair"/>
      <bottom/>
    </border>
    <border>
      <left/>
      <right style="hair"/>
      <top/>
      <bottom style="thin"/>
    </border>
    <border>
      <left style="hair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hair"/>
      <bottom/>
    </border>
    <border>
      <left/>
      <right style="thin"/>
      <top style="hair"/>
      <bottom/>
    </border>
    <border>
      <left style="hair"/>
      <right/>
      <top style="thin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0" fillId="0" borderId="0">
      <alignment/>
      <protection/>
    </xf>
    <xf numFmtId="0" fontId="75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34" borderId="12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3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6" borderId="12" xfId="0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shrinkToFit="1"/>
    </xf>
    <xf numFmtId="0" fontId="8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35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shrinkToFit="1"/>
    </xf>
    <xf numFmtId="0" fontId="3" fillId="35" borderId="2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23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35" borderId="25" xfId="0" applyFont="1" applyFill="1" applyBorder="1" applyAlignment="1">
      <alignment/>
    </xf>
    <xf numFmtId="0" fontId="3" fillId="33" borderId="26" xfId="0" applyFont="1" applyFill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distributed"/>
    </xf>
    <xf numFmtId="0" fontId="3" fillId="35" borderId="25" xfId="0" applyFont="1" applyFill="1" applyBorder="1" applyAlignment="1">
      <alignment horizontal="distributed"/>
    </xf>
    <xf numFmtId="0" fontId="3" fillId="0" borderId="25" xfId="0" applyFont="1" applyFill="1" applyBorder="1" applyAlignment="1" applyProtection="1">
      <alignment/>
      <protection locked="0"/>
    </xf>
    <xf numFmtId="49" fontId="3" fillId="35" borderId="25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 applyProtection="1">
      <alignment horizontal="center"/>
      <protection locked="0"/>
    </xf>
    <xf numFmtId="0" fontId="3" fillId="35" borderId="25" xfId="0" applyFont="1" applyFill="1" applyBorder="1" applyAlignment="1">
      <alignment horizontal="right"/>
    </xf>
    <xf numFmtId="49" fontId="3" fillId="35" borderId="25" xfId="0" applyNumberFormat="1" applyFont="1" applyFill="1" applyBorder="1" applyAlignment="1" applyProtection="1">
      <alignment horizontal="center"/>
      <protection locked="0"/>
    </xf>
    <xf numFmtId="0" fontId="3" fillId="37" borderId="25" xfId="0" applyFont="1" applyFill="1" applyBorder="1" applyAlignment="1">
      <alignment/>
    </xf>
    <xf numFmtId="49" fontId="3" fillId="0" borderId="2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 applyProtection="1">
      <alignment/>
      <protection locked="0"/>
    </xf>
    <xf numFmtId="0" fontId="3" fillId="0" borderId="29" xfId="0" applyFont="1" applyFill="1" applyBorder="1" applyAlignment="1" applyProtection="1">
      <alignment/>
      <protection locked="0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37" borderId="31" xfId="0" applyFont="1" applyFill="1" applyBorder="1" applyAlignment="1">
      <alignment/>
    </xf>
    <xf numFmtId="0" fontId="3" fillId="35" borderId="31" xfId="0" applyFont="1" applyFill="1" applyBorder="1" applyAlignment="1">
      <alignment horizontal="distributed"/>
    </xf>
    <xf numFmtId="49" fontId="3" fillId="35" borderId="31" xfId="0" applyNumberFormat="1" applyFont="1" applyFill="1" applyBorder="1" applyAlignment="1">
      <alignment horizontal="center"/>
    </xf>
    <xf numFmtId="0" fontId="3" fillId="35" borderId="31" xfId="0" applyFont="1" applyFill="1" applyBorder="1" applyAlignment="1">
      <alignment horizontal="right"/>
    </xf>
    <xf numFmtId="0" fontId="3" fillId="35" borderId="31" xfId="0" applyFont="1" applyFill="1" applyBorder="1" applyAlignment="1">
      <alignment/>
    </xf>
    <xf numFmtId="0" fontId="3" fillId="0" borderId="32" xfId="0" applyFont="1" applyBorder="1" applyAlignment="1">
      <alignment/>
    </xf>
    <xf numFmtId="49" fontId="3" fillId="0" borderId="33" xfId="0" applyNumberFormat="1" applyFont="1" applyFill="1" applyBorder="1" applyAlignment="1">
      <alignment horizontal="center"/>
    </xf>
    <xf numFmtId="0" fontId="3" fillId="37" borderId="34" xfId="0" applyFont="1" applyFill="1" applyBorder="1" applyAlignment="1">
      <alignment horizontal="distributed"/>
    </xf>
    <xf numFmtId="0" fontId="3" fillId="35" borderId="34" xfId="0" applyFont="1" applyFill="1" applyBorder="1" applyAlignment="1">
      <alignment horizontal="distributed"/>
    </xf>
    <xf numFmtId="0" fontId="3" fillId="0" borderId="34" xfId="0" applyFont="1" applyFill="1" applyBorder="1" applyAlignment="1" applyProtection="1">
      <alignment/>
      <protection locked="0"/>
    </xf>
    <xf numFmtId="49" fontId="3" fillId="35" borderId="34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 applyProtection="1">
      <alignment horizontal="center"/>
      <protection locked="0"/>
    </xf>
    <xf numFmtId="0" fontId="3" fillId="35" borderId="34" xfId="0" applyFont="1" applyFill="1" applyBorder="1" applyAlignment="1">
      <alignment horizontal="right"/>
    </xf>
    <xf numFmtId="0" fontId="3" fillId="35" borderId="34" xfId="0" applyFont="1" applyFill="1" applyBorder="1" applyAlignment="1">
      <alignment/>
    </xf>
    <xf numFmtId="49" fontId="3" fillId="0" borderId="35" xfId="0" applyNumberFormat="1" applyFont="1" applyFill="1" applyBorder="1" applyAlignment="1" applyProtection="1">
      <alignment/>
      <protection locked="0"/>
    </xf>
    <xf numFmtId="49" fontId="3" fillId="0" borderId="30" xfId="0" applyNumberFormat="1" applyFont="1" applyFill="1" applyBorder="1" applyAlignment="1">
      <alignment horizontal="center"/>
    </xf>
    <xf numFmtId="0" fontId="3" fillId="37" borderId="31" xfId="0" applyFont="1" applyFill="1" applyBorder="1" applyAlignment="1">
      <alignment horizontal="distributed"/>
    </xf>
    <xf numFmtId="0" fontId="3" fillId="0" borderId="31" xfId="0" applyFont="1" applyFill="1" applyBorder="1" applyAlignment="1" applyProtection="1">
      <alignment/>
      <protection locked="0"/>
    </xf>
    <xf numFmtId="49" fontId="3" fillId="0" borderId="31" xfId="0" applyNumberFormat="1" applyFont="1" applyFill="1" applyBorder="1" applyAlignment="1" applyProtection="1">
      <alignment horizontal="center"/>
      <protection locked="0"/>
    </xf>
    <xf numFmtId="49" fontId="3" fillId="0" borderId="32" xfId="0" applyNumberFormat="1" applyFont="1" applyFill="1" applyBorder="1" applyAlignment="1" applyProtection="1">
      <alignment/>
      <protection locked="0"/>
    </xf>
    <xf numFmtId="0" fontId="3" fillId="0" borderId="35" xfId="0" applyFont="1" applyFill="1" applyBorder="1" applyAlignment="1" applyProtection="1">
      <alignment/>
      <protection locked="0"/>
    </xf>
    <xf numFmtId="0" fontId="3" fillId="0" borderId="32" xfId="0" applyFont="1" applyFill="1" applyBorder="1" applyAlignment="1" applyProtection="1">
      <alignment/>
      <protection locked="0"/>
    </xf>
    <xf numFmtId="49" fontId="3" fillId="35" borderId="34" xfId="0" applyNumberFormat="1" applyFont="1" applyFill="1" applyBorder="1" applyAlignment="1" applyProtection="1">
      <alignment horizontal="center"/>
      <protection locked="0"/>
    </xf>
    <xf numFmtId="49" fontId="3" fillId="35" borderId="31" xfId="0" applyNumberFormat="1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>
      <alignment horizontal="center"/>
    </xf>
    <xf numFmtId="0" fontId="3" fillId="37" borderId="34" xfId="0" applyFont="1" applyFill="1" applyBorder="1" applyAlignment="1">
      <alignment/>
    </xf>
    <xf numFmtId="0" fontId="3" fillId="0" borderId="35" xfId="0" applyFont="1" applyBorder="1" applyAlignment="1">
      <alignment/>
    </xf>
    <xf numFmtId="0" fontId="20" fillId="0" borderId="36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shrinkToFit="1"/>
    </xf>
    <xf numFmtId="0" fontId="26" fillId="0" borderId="0" xfId="0" applyFont="1" applyBorder="1" applyAlignment="1">
      <alignment shrinkToFit="1"/>
    </xf>
    <xf numFmtId="0" fontId="10" fillId="0" borderId="0" xfId="0" applyFont="1" applyBorder="1" applyAlignment="1">
      <alignment horizontal="center" vertical="center" textRotation="255"/>
    </xf>
    <xf numFmtId="0" fontId="13" fillId="0" borderId="37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22" fillId="0" borderId="24" xfId="0" applyFont="1" applyBorder="1" applyAlignment="1">
      <alignment/>
    </xf>
    <xf numFmtId="0" fontId="23" fillId="0" borderId="38" xfId="0" applyFont="1" applyBorder="1" applyAlignment="1">
      <alignment vertical="center"/>
    </xf>
    <xf numFmtId="0" fontId="25" fillId="0" borderId="17" xfId="0" applyFont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19" xfId="0" applyFont="1" applyBorder="1" applyAlignment="1">
      <alignment horizontal="right" vertical="center"/>
    </xf>
    <xf numFmtId="0" fontId="20" fillId="0" borderId="47" xfId="0" applyFont="1" applyBorder="1" applyAlignment="1">
      <alignment horizontal="right" vertical="center"/>
    </xf>
    <xf numFmtId="0" fontId="20" fillId="0" borderId="2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right" vertical="center"/>
    </xf>
    <xf numFmtId="0" fontId="20" fillId="0" borderId="51" xfId="0" applyFont="1" applyBorder="1" applyAlignment="1">
      <alignment horizontal="right" vertical="center"/>
    </xf>
    <xf numFmtId="0" fontId="20" fillId="0" borderId="5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0" fontId="20" fillId="0" borderId="54" xfId="0" applyFont="1" applyBorder="1" applyAlignment="1">
      <alignment horizontal="right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3" fillId="33" borderId="18" xfId="0" applyFont="1" applyFill="1" applyBorder="1" applyAlignment="1">
      <alignment/>
    </xf>
    <xf numFmtId="0" fontId="3" fillId="33" borderId="57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0" fontId="14" fillId="0" borderId="23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1" fillId="35" borderId="0" xfId="0" applyFont="1" applyFill="1" applyAlignment="1">
      <alignment horizontal="left" vertical="center" wrapText="1"/>
    </xf>
    <xf numFmtId="0" fontId="3" fillId="33" borderId="64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0" borderId="53" xfId="0" applyFont="1" applyBorder="1" applyAlignment="1" applyProtection="1">
      <alignment/>
      <protection locked="0"/>
    </xf>
    <xf numFmtId="0" fontId="3" fillId="0" borderId="57" xfId="0" applyFont="1" applyBorder="1" applyAlignment="1" applyProtection="1">
      <alignment/>
      <protection locked="0"/>
    </xf>
    <xf numFmtId="0" fontId="3" fillId="0" borderId="52" xfId="0" applyFont="1" applyBorder="1" applyAlignment="1" applyProtection="1">
      <alignment/>
      <protection locked="0"/>
    </xf>
    <xf numFmtId="0" fontId="3" fillId="0" borderId="52" xfId="60" applyFont="1" applyBorder="1" applyProtection="1">
      <alignment/>
      <protection hidden="1"/>
    </xf>
    <xf numFmtId="0" fontId="3" fillId="0" borderId="57" xfId="60" applyFont="1" applyBorder="1" applyProtection="1">
      <alignment/>
      <protection hidden="1"/>
    </xf>
    <xf numFmtId="0" fontId="3" fillId="0" borderId="34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31" xfId="0" applyFont="1" applyBorder="1" applyAlignment="1" applyProtection="1">
      <alignment/>
      <protection locked="0"/>
    </xf>
    <xf numFmtId="49" fontId="3" fillId="35" borderId="34" xfId="0" applyNumberFormat="1" applyFont="1" applyFill="1" applyBorder="1" applyAlignment="1" applyProtection="1">
      <alignment horizontal="center"/>
      <protection/>
    </xf>
    <xf numFmtId="49" fontId="3" fillId="35" borderId="25" xfId="0" applyNumberFormat="1" applyFont="1" applyFill="1" applyBorder="1" applyAlignment="1" applyProtection="1">
      <alignment horizontal="center"/>
      <protection/>
    </xf>
    <xf numFmtId="49" fontId="3" fillId="35" borderId="31" xfId="0" applyNumberFormat="1" applyFont="1" applyFill="1" applyBorder="1" applyAlignment="1" applyProtection="1">
      <alignment horizontal="center"/>
      <protection/>
    </xf>
    <xf numFmtId="49" fontId="3" fillId="35" borderId="25" xfId="0" applyNumberFormat="1" applyFont="1" applyFill="1" applyBorder="1" applyAlignment="1" applyProtection="1" quotePrefix="1">
      <alignment horizontal="center"/>
      <protection/>
    </xf>
    <xf numFmtId="49" fontId="3" fillId="35" borderId="31" xfId="0" applyNumberFormat="1" applyFont="1" applyFill="1" applyBorder="1" applyAlignment="1" applyProtection="1" quotePrefix="1">
      <alignment horizontal="center"/>
      <protection/>
    </xf>
    <xf numFmtId="0" fontId="3" fillId="0" borderId="0" xfId="0" applyFont="1" applyFill="1" applyAlignment="1">
      <alignment/>
    </xf>
    <xf numFmtId="0" fontId="3" fillId="0" borderId="57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/>
    </xf>
    <xf numFmtId="0" fontId="3" fillId="0" borderId="65" xfId="0" applyFont="1" applyFill="1" applyBorder="1" applyAlignment="1" applyProtection="1">
      <alignment/>
      <protection locked="0"/>
    </xf>
    <xf numFmtId="0" fontId="3" fillId="0" borderId="65" xfId="0" applyFont="1" applyBorder="1" applyAlignment="1" applyProtection="1">
      <alignment/>
      <protection locked="0"/>
    </xf>
    <xf numFmtId="0" fontId="3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shrinkToFit="1"/>
    </xf>
    <xf numFmtId="0" fontId="20" fillId="0" borderId="66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39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0" borderId="39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68" xfId="0" applyFont="1" applyBorder="1" applyAlignment="1">
      <alignment vertical="center"/>
    </xf>
    <xf numFmtId="0" fontId="3" fillId="0" borderId="69" xfId="0" applyFont="1" applyBorder="1" applyAlignment="1" applyProtection="1">
      <alignment vertical="center"/>
      <protection/>
    </xf>
    <xf numFmtId="0" fontId="3" fillId="0" borderId="7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35" borderId="71" xfId="0" applyFont="1" applyFill="1" applyBorder="1" applyAlignment="1">
      <alignment horizontal="distributed" vertical="center"/>
    </xf>
    <xf numFmtId="0" fontId="3" fillId="35" borderId="72" xfId="0" applyFont="1" applyFill="1" applyBorder="1" applyAlignment="1">
      <alignment horizontal="distributed" vertical="center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  <protection hidden="1"/>
    </xf>
    <xf numFmtId="0" fontId="4" fillId="33" borderId="73" xfId="0" applyFont="1" applyFill="1" applyBorder="1" applyAlignment="1" applyProtection="1">
      <alignment horizontal="center" vertical="center"/>
      <protection hidden="1"/>
    </xf>
    <xf numFmtId="0" fontId="4" fillId="33" borderId="74" xfId="0" applyFont="1" applyFill="1" applyBorder="1" applyAlignment="1" applyProtection="1">
      <alignment horizontal="center" vertical="center"/>
      <protection hidden="1"/>
    </xf>
    <xf numFmtId="0" fontId="4" fillId="33" borderId="75" xfId="0" applyFont="1" applyFill="1" applyBorder="1" applyAlignment="1" applyProtection="1">
      <alignment horizontal="center" vertical="center"/>
      <protection hidden="1"/>
    </xf>
    <xf numFmtId="0" fontId="4" fillId="33" borderId="76" xfId="0" applyFont="1" applyFill="1" applyBorder="1" applyAlignment="1" applyProtection="1">
      <alignment horizontal="center" vertical="center"/>
      <protection hidden="1"/>
    </xf>
    <xf numFmtId="49" fontId="3" fillId="35" borderId="77" xfId="0" applyNumberFormat="1" applyFont="1" applyFill="1" applyBorder="1" applyAlignment="1" applyProtection="1">
      <alignment horizontal="center" vertical="center"/>
      <protection hidden="1"/>
    </xf>
    <xf numFmtId="0" fontId="3" fillId="35" borderId="78" xfId="0" applyFont="1" applyFill="1" applyBorder="1" applyAlignment="1" applyProtection="1">
      <alignment horizontal="distributed" vertical="center"/>
      <protection hidden="1"/>
    </xf>
    <xf numFmtId="49" fontId="3" fillId="35" borderId="79" xfId="0" applyNumberFormat="1" applyFont="1" applyFill="1" applyBorder="1" applyAlignment="1" applyProtection="1">
      <alignment horizontal="center" vertical="center"/>
      <protection hidden="1"/>
    </xf>
    <xf numFmtId="0" fontId="3" fillId="35" borderId="80" xfId="0" applyFont="1" applyFill="1" applyBorder="1" applyAlignment="1" applyProtection="1">
      <alignment horizontal="distributed" vertical="center"/>
      <protection hidden="1"/>
    </xf>
    <xf numFmtId="0" fontId="3" fillId="35" borderId="79" xfId="0" applyNumberFormat="1" applyFont="1" applyFill="1" applyBorder="1" applyAlignment="1" applyProtection="1">
      <alignment horizontal="center" vertical="center"/>
      <protection hidden="1"/>
    </xf>
    <xf numFmtId="0" fontId="3" fillId="38" borderId="39" xfId="0" applyFont="1" applyFill="1" applyBorder="1" applyAlignment="1" applyProtection="1">
      <alignment vertical="center"/>
      <protection locked="0"/>
    </xf>
    <xf numFmtId="0" fontId="3" fillId="38" borderId="12" xfId="0" applyFont="1" applyFill="1" applyBorder="1" applyAlignment="1" applyProtection="1">
      <alignment vertical="center"/>
      <protection locked="0"/>
    </xf>
    <xf numFmtId="0" fontId="3" fillId="38" borderId="17" xfId="0" applyFont="1" applyFill="1" applyBorder="1" applyAlignment="1" applyProtection="1">
      <alignment vertical="center"/>
      <protection locked="0"/>
    </xf>
    <xf numFmtId="49" fontId="3" fillId="35" borderId="8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1" fillId="35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1" fillId="35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33" fillId="33" borderId="0" xfId="0" applyFont="1" applyFill="1" applyAlignment="1">
      <alignment horizontal="center" vertical="center"/>
    </xf>
    <xf numFmtId="0" fontId="27" fillId="0" borderId="82" xfId="0" applyFont="1" applyBorder="1" applyAlignment="1">
      <alignment horizontal="center" vertical="center" shrinkToFit="1"/>
    </xf>
    <xf numFmtId="0" fontId="27" fillId="0" borderId="57" xfId="0" applyFont="1" applyBorder="1" applyAlignment="1">
      <alignment horizontal="center" vertical="center" shrinkToFit="1"/>
    </xf>
    <xf numFmtId="0" fontId="27" fillId="0" borderId="19" xfId="0" applyFont="1" applyBorder="1" applyAlignment="1">
      <alignment horizontal="center" vertical="center" shrinkToFit="1"/>
    </xf>
    <xf numFmtId="0" fontId="39" fillId="0" borderId="83" xfId="0" applyFont="1" applyBorder="1" applyAlignment="1">
      <alignment horizontal="center" vertical="center" wrapText="1"/>
    </xf>
    <xf numFmtId="0" fontId="20" fillId="1" borderId="38" xfId="0" applyFont="1" applyFill="1" applyBorder="1" applyAlignment="1">
      <alignment horizontal="center" vertical="center"/>
    </xf>
    <xf numFmtId="0" fontId="20" fillId="1" borderId="54" xfId="0" applyFont="1" applyFill="1" applyBorder="1" applyAlignment="1">
      <alignment horizontal="center" vertical="center"/>
    </xf>
    <xf numFmtId="0" fontId="20" fillId="1" borderId="62" xfId="0" applyFont="1" applyFill="1" applyBorder="1" applyAlignment="1">
      <alignment horizontal="center" vertical="center"/>
    </xf>
    <xf numFmtId="0" fontId="32" fillId="35" borderId="39" xfId="0" applyFont="1" applyFill="1" applyBorder="1" applyAlignment="1">
      <alignment horizontal="left" vertical="center"/>
    </xf>
    <xf numFmtId="0" fontId="32" fillId="35" borderId="84" xfId="0" applyFont="1" applyFill="1" applyBorder="1" applyAlignment="1">
      <alignment horizontal="left" vertical="center"/>
    </xf>
    <xf numFmtId="0" fontId="32" fillId="35" borderId="17" xfId="0" applyFont="1" applyFill="1" applyBorder="1" applyAlignment="1">
      <alignment horizontal="left" vertical="center"/>
    </xf>
    <xf numFmtId="0" fontId="32" fillId="35" borderId="39" xfId="0" applyFont="1" applyFill="1" applyBorder="1" applyAlignment="1">
      <alignment horizontal="left" vertical="center" wrapText="1"/>
    </xf>
    <xf numFmtId="0" fontId="32" fillId="35" borderId="84" xfId="0" applyFont="1" applyFill="1" applyBorder="1" applyAlignment="1">
      <alignment horizontal="left" vertical="center" wrapText="1"/>
    </xf>
    <xf numFmtId="0" fontId="32" fillId="35" borderId="17" xfId="0" applyFont="1" applyFill="1" applyBorder="1" applyAlignment="1">
      <alignment horizontal="left" vertical="center" wrapText="1"/>
    </xf>
    <xf numFmtId="0" fontId="31" fillId="34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left" vertical="center"/>
    </xf>
    <xf numFmtId="0" fontId="3" fillId="0" borderId="85" xfId="0" applyFont="1" applyBorder="1" applyAlignment="1" applyProtection="1">
      <alignment horizontal="center" vertical="center" textRotation="255"/>
      <protection hidden="1"/>
    </xf>
    <xf numFmtId="0" fontId="3" fillId="0" borderId="86" xfId="0" applyFont="1" applyBorder="1" applyAlignment="1" applyProtection="1">
      <alignment horizontal="center" vertical="center" textRotation="255"/>
      <protection hidden="1"/>
    </xf>
    <xf numFmtId="0" fontId="3" fillId="0" borderId="87" xfId="0" applyFont="1" applyBorder="1" applyAlignment="1" applyProtection="1">
      <alignment horizontal="center" vertical="center" textRotation="255"/>
      <protection hidden="1"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84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38" borderId="39" xfId="0" applyFont="1" applyFill="1" applyBorder="1" applyAlignment="1" applyProtection="1">
      <alignment horizontal="left" vertical="center"/>
      <protection locked="0"/>
    </xf>
    <xf numFmtId="0" fontId="3" fillId="38" borderId="84" xfId="0" applyFont="1" applyFill="1" applyBorder="1" applyAlignment="1" applyProtection="1">
      <alignment horizontal="left" vertical="center"/>
      <protection locked="0"/>
    </xf>
    <xf numFmtId="0" fontId="3" fillId="38" borderId="17" xfId="0" applyFont="1" applyFill="1" applyBorder="1" applyAlignment="1" applyProtection="1">
      <alignment horizontal="left" vertical="center"/>
      <protection locked="0"/>
    </xf>
    <xf numFmtId="0" fontId="3" fillId="33" borderId="59" xfId="0" applyFont="1" applyFill="1" applyBorder="1" applyAlignment="1">
      <alignment horizontal="center" vertical="center"/>
    </xf>
    <xf numFmtId="0" fontId="3" fillId="33" borderId="88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89" xfId="0" applyFont="1" applyFill="1" applyBorder="1" applyAlignment="1">
      <alignment horizontal="center" vertical="center"/>
    </xf>
    <xf numFmtId="0" fontId="3" fillId="0" borderId="90" xfId="0" applyFont="1" applyBorder="1" applyAlignment="1" applyProtection="1">
      <alignment horizontal="center"/>
      <protection locked="0"/>
    </xf>
    <xf numFmtId="0" fontId="3" fillId="0" borderId="91" xfId="0" applyFont="1" applyBorder="1" applyAlignment="1" applyProtection="1">
      <alignment horizontal="center"/>
      <protection locked="0"/>
    </xf>
    <xf numFmtId="0" fontId="3" fillId="0" borderId="92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3" fillId="0" borderId="93" xfId="0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0" fontId="18" fillId="33" borderId="94" xfId="0" applyFont="1" applyFill="1" applyBorder="1" applyAlignment="1">
      <alignment horizontal="center" vertical="center" wrapText="1"/>
    </xf>
    <xf numFmtId="0" fontId="18" fillId="33" borderId="9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89" xfId="0" applyFont="1" applyFill="1" applyBorder="1" applyAlignment="1">
      <alignment horizontal="center" vertical="center" wrapText="1"/>
    </xf>
    <xf numFmtId="49" fontId="3" fillId="0" borderId="96" xfId="0" applyNumberFormat="1" applyFont="1" applyFill="1" applyBorder="1" applyAlignment="1">
      <alignment horizontal="center" vertical="center" textRotation="255"/>
    </xf>
    <xf numFmtId="49" fontId="3" fillId="0" borderId="89" xfId="0" applyNumberFormat="1" applyFont="1" applyFill="1" applyBorder="1" applyAlignment="1">
      <alignment horizontal="center" vertical="center" textRotation="255"/>
    </xf>
    <xf numFmtId="49" fontId="3" fillId="0" borderId="46" xfId="0" applyNumberFormat="1" applyFont="1" applyFill="1" applyBorder="1" applyAlignment="1">
      <alignment horizontal="center" vertical="center" textRotation="255"/>
    </xf>
    <xf numFmtId="0" fontId="14" fillId="0" borderId="23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29" fillId="0" borderId="84" xfId="0" applyFont="1" applyBorder="1" applyAlignment="1">
      <alignment horizontal="center" vertical="center" shrinkToFit="1"/>
    </xf>
    <xf numFmtId="0" fontId="29" fillId="0" borderId="84" xfId="0" applyFont="1" applyBorder="1" applyAlignment="1">
      <alignment/>
    </xf>
    <xf numFmtId="0" fontId="25" fillId="0" borderId="38" xfId="0" applyFont="1" applyBorder="1" applyAlignment="1">
      <alignment horizontal="center" vertical="center"/>
    </xf>
    <xf numFmtId="0" fontId="26" fillId="0" borderId="47" xfId="0" applyFont="1" applyBorder="1" applyAlignment="1">
      <alignment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9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30" fillId="0" borderId="24" xfId="0" applyFont="1" applyBorder="1" applyAlignment="1">
      <alignment/>
    </xf>
    <xf numFmtId="0" fontId="30" fillId="0" borderId="19" xfId="0" applyFont="1" applyBorder="1" applyAlignment="1">
      <alignment/>
    </xf>
    <xf numFmtId="0" fontId="14" fillId="0" borderId="39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1" fillId="0" borderId="98" xfId="0" applyFont="1" applyBorder="1" applyAlignment="1">
      <alignment horizontal="left" vertical="center" shrinkToFit="1"/>
    </xf>
    <xf numFmtId="0" fontId="21" fillId="0" borderId="19" xfId="0" applyFont="1" applyBorder="1" applyAlignment="1">
      <alignment horizontal="left" vertical="center" shrinkToFit="1"/>
    </xf>
    <xf numFmtId="0" fontId="21" fillId="0" borderId="47" xfId="0" applyFont="1" applyBorder="1" applyAlignment="1">
      <alignment horizontal="left" vertical="center" shrinkToFit="1"/>
    </xf>
    <xf numFmtId="0" fontId="24" fillId="0" borderId="39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23" fillId="0" borderId="101" xfId="0" applyFont="1" applyBorder="1" applyAlignment="1">
      <alignment horizontal="center" vertical="center"/>
    </xf>
    <xf numFmtId="0" fontId="23" fillId="0" borderId="102" xfId="0" applyFont="1" applyBorder="1" applyAlignment="1">
      <alignment horizontal="center" vertical="center"/>
    </xf>
    <xf numFmtId="0" fontId="38" fillId="0" borderId="103" xfId="0" applyFont="1" applyBorder="1" applyAlignment="1">
      <alignment horizontal="center" vertical="center" shrinkToFit="1"/>
    </xf>
    <xf numFmtId="0" fontId="38" fillId="0" borderId="17" xfId="0" applyFont="1" applyBorder="1" applyAlignment="1">
      <alignment horizontal="center" vertical="center" shrinkToFit="1"/>
    </xf>
    <xf numFmtId="0" fontId="37" fillId="0" borderId="84" xfId="0" applyFont="1" applyBorder="1" applyAlignment="1">
      <alignment horizontal="center" vertical="center" shrinkToFit="1"/>
    </xf>
    <xf numFmtId="0" fontId="37" fillId="0" borderId="17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97" xfId="0" applyFont="1" applyBorder="1" applyAlignment="1">
      <alignment horizontal="center" vertical="center" shrinkToFit="1"/>
    </xf>
    <xf numFmtId="0" fontId="23" fillId="0" borderId="82" xfId="0" applyFont="1" applyBorder="1" applyAlignment="1">
      <alignment horizontal="center" vertical="center" textRotation="255"/>
    </xf>
    <xf numFmtId="0" fontId="23" fillId="0" borderId="18" xfId="0" applyFont="1" applyBorder="1" applyAlignment="1">
      <alignment horizontal="center" vertical="center" textRotation="255"/>
    </xf>
    <xf numFmtId="0" fontId="23" fillId="0" borderId="20" xfId="0" applyFont="1" applyBorder="1" applyAlignment="1">
      <alignment horizontal="center" vertical="center" textRotation="255"/>
    </xf>
    <xf numFmtId="0" fontId="27" fillId="0" borderId="57" xfId="0" applyFont="1" applyBorder="1" applyAlignment="1">
      <alignment horizontal="center" vertical="center" shrinkToFit="1"/>
    </xf>
    <xf numFmtId="0" fontId="24" fillId="0" borderId="37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 wrapText="1"/>
    </xf>
    <xf numFmtId="0" fontId="23" fillId="0" borderId="104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10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3" fillId="0" borderId="106" xfId="0" applyFont="1" applyBorder="1" applyAlignment="1">
      <alignment horizontal="center" vertical="center" wrapText="1"/>
    </xf>
    <xf numFmtId="0" fontId="23" fillId="0" borderId="107" xfId="0" applyFont="1" applyBorder="1" applyAlignment="1">
      <alignment horizontal="center" vertical="center" wrapText="1"/>
    </xf>
    <xf numFmtId="0" fontId="23" fillId="0" borderId="108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101" xfId="0" applyFont="1" applyBorder="1" applyAlignment="1">
      <alignment horizontal="center" vertical="center" wrapText="1"/>
    </xf>
    <xf numFmtId="0" fontId="23" fillId="0" borderId="109" xfId="0" applyFont="1" applyBorder="1" applyAlignment="1">
      <alignment horizontal="center" vertical="center" wrapText="1"/>
    </xf>
    <xf numFmtId="0" fontId="23" fillId="0" borderId="102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106" xfId="0" applyFont="1" applyBorder="1" applyAlignment="1">
      <alignment horizontal="center" vertical="center"/>
    </xf>
    <xf numFmtId="0" fontId="23" fillId="0" borderId="10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</xdr:row>
      <xdr:rowOff>57150</xdr:rowOff>
    </xdr:from>
    <xdr:to>
      <xdr:col>0</xdr:col>
      <xdr:colOff>876300</xdr:colOff>
      <xdr:row>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542925" y="5524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5</xdr:row>
      <xdr:rowOff>57150</xdr:rowOff>
    </xdr:from>
    <xdr:to>
      <xdr:col>0</xdr:col>
      <xdr:colOff>876300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542925" y="1123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8</xdr:row>
      <xdr:rowOff>57150</xdr:rowOff>
    </xdr:from>
    <xdr:to>
      <xdr:col>0</xdr:col>
      <xdr:colOff>876300</xdr:colOff>
      <xdr:row>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42925" y="16954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11</xdr:row>
      <xdr:rowOff>57150</xdr:rowOff>
    </xdr:from>
    <xdr:to>
      <xdr:col>0</xdr:col>
      <xdr:colOff>876300</xdr:colOff>
      <xdr:row>12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542925" y="2266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14</xdr:row>
      <xdr:rowOff>57150</xdr:rowOff>
    </xdr:from>
    <xdr:to>
      <xdr:col>0</xdr:col>
      <xdr:colOff>876300</xdr:colOff>
      <xdr:row>15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542925" y="28384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6" name="AutoShape 7"/>
        <xdr:cNvSpPr>
          <a:spLocks/>
        </xdr:cNvSpPr>
      </xdr:nvSpPr>
      <xdr:spPr>
        <a:xfrm>
          <a:off x="542925" y="3409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7" name="AutoShape 8"/>
        <xdr:cNvSpPr>
          <a:spLocks/>
        </xdr:cNvSpPr>
      </xdr:nvSpPr>
      <xdr:spPr>
        <a:xfrm>
          <a:off x="542925" y="4171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5</xdr:row>
      <xdr:rowOff>133350</xdr:rowOff>
    </xdr:from>
    <xdr:ext cx="1362075" cy="1066800"/>
    <xdr:sp macro="[0]!データ作成001">
      <xdr:nvSpPr>
        <xdr:cNvPr id="1" name="AutoShape 1"/>
        <xdr:cNvSpPr>
          <a:spLocks/>
        </xdr:cNvSpPr>
      </xdr:nvSpPr>
      <xdr:spPr>
        <a:xfrm>
          <a:off x="7362825" y="838200"/>
          <a:ext cx="1362075" cy="1066800"/>
        </a:xfrm>
        <a:prstGeom prst="roundRect">
          <a:avLst>
            <a:gd name="adj" fmla="val 0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このボタンをクリックしてマクロを実行してください！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0</xdr:row>
      <xdr:rowOff>171450</xdr:rowOff>
    </xdr:from>
    <xdr:to>
      <xdr:col>11</xdr:col>
      <xdr:colOff>285750</xdr:colOff>
      <xdr:row>9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6124575" y="171450"/>
          <a:ext cx="1190625" cy="1562100"/>
        </a:xfrm>
        <a:prstGeom prst="wedgeRoundRectCallout">
          <a:avLst>
            <a:gd name="adj1" fmla="val -87097"/>
            <a:gd name="adj2" fmla="val -525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＊＊列までコピーして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データ作成貼付１　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形式を選択してコピーで値複写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0</xdr:row>
      <xdr:rowOff>171450</xdr:rowOff>
    </xdr:from>
    <xdr:to>
      <xdr:col>13</xdr:col>
      <xdr:colOff>390525</xdr:colOff>
      <xdr:row>11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6515100" y="171450"/>
          <a:ext cx="1714500" cy="1914525"/>
        </a:xfrm>
        <a:prstGeom prst="wedgeRoundRectCallout">
          <a:avLst>
            <a:gd name="adj1" fmla="val -93574"/>
            <a:gd name="adj2" fmla="val -5050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並べ替えで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キー１　Ａ列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sort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キー２　Ｃ列ｄｂで昇順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Ａ２：Ｋ＊＊列までコピーして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データ作成貼付２　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形式を選択してコピーで値複写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G25"/>
  <sheetViews>
    <sheetView tabSelected="1" zoomScalePageLayoutView="0" workbookViewId="0" topLeftCell="A1">
      <selection activeCell="A8" sqref="A8:G8"/>
    </sheetView>
  </sheetViews>
  <sheetFormatPr defaultColWidth="8.875" defaultRowHeight="13.5"/>
  <cols>
    <col min="1" max="7" width="17.375" style="29" customWidth="1"/>
    <col min="8" max="16384" width="8.875" style="29" customWidth="1"/>
  </cols>
  <sheetData>
    <row r="1" spans="1:7" ht="24">
      <c r="A1" s="242" t="s">
        <v>665</v>
      </c>
      <c r="B1" s="242"/>
      <c r="C1" s="242"/>
      <c r="D1" s="242"/>
      <c r="E1" s="242"/>
      <c r="F1" s="242"/>
      <c r="G1" s="242"/>
    </row>
    <row r="2" spans="1:7" s="224" customFormat="1" ht="15" customHeight="1">
      <c r="A2" s="236" t="s">
        <v>658</v>
      </c>
      <c r="B2" s="237"/>
      <c r="C2" s="237"/>
      <c r="D2" s="237"/>
      <c r="E2" s="237"/>
      <c r="F2" s="237"/>
      <c r="G2" s="238"/>
    </row>
    <row r="3" s="225" customFormat="1" ht="15" customHeight="1"/>
    <row r="4" s="225" customFormat="1" ht="15" customHeight="1"/>
    <row r="5" spans="1:7" s="226" customFormat="1" ht="15" customHeight="1">
      <c r="A5" s="236" t="s">
        <v>659</v>
      </c>
      <c r="B5" s="237"/>
      <c r="C5" s="237"/>
      <c r="D5" s="237"/>
      <c r="E5" s="237"/>
      <c r="F5" s="237"/>
      <c r="G5" s="238"/>
    </row>
    <row r="6" spans="2:4" s="227" customFormat="1" ht="15" customHeight="1">
      <c r="B6" s="223">
        <v>2101</v>
      </c>
      <c r="C6" s="223" t="s">
        <v>546</v>
      </c>
      <c r="D6" s="223" t="s">
        <v>547</v>
      </c>
    </row>
    <row r="7" s="227" customFormat="1" ht="15" customHeight="1"/>
    <row r="8" spans="1:7" s="226" customFormat="1" ht="15" customHeight="1">
      <c r="A8" s="236" t="s">
        <v>270</v>
      </c>
      <c r="B8" s="237"/>
      <c r="C8" s="237"/>
      <c r="D8" s="237"/>
      <c r="E8" s="237"/>
      <c r="F8" s="237"/>
      <c r="G8" s="238"/>
    </row>
    <row r="9" s="227" customFormat="1" ht="15" customHeight="1"/>
    <row r="10" s="227" customFormat="1" ht="15" customHeight="1"/>
    <row r="11" spans="1:7" s="226" customFormat="1" ht="15" customHeight="1">
      <c r="A11" s="236" t="s">
        <v>266</v>
      </c>
      <c r="B11" s="237"/>
      <c r="C11" s="237"/>
      <c r="D11" s="237"/>
      <c r="E11" s="237"/>
      <c r="F11" s="237"/>
      <c r="G11" s="238"/>
    </row>
    <row r="12" s="227" customFormat="1" ht="15" customHeight="1"/>
    <row r="13" s="227" customFormat="1" ht="15" customHeight="1"/>
    <row r="14" spans="1:7" s="226" customFormat="1" ht="15" customHeight="1">
      <c r="A14" s="236" t="s">
        <v>271</v>
      </c>
      <c r="B14" s="237"/>
      <c r="C14" s="237"/>
      <c r="D14" s="237"/>
      <c r="E14" s="237"/>
      <c r="F14" s="237"/>
      <c r="G14" s="238"/>
    </row>
    <row r="15" s="227" customFormat="1" ht="15" customHeight="1"/>
    <row r="16" s="227" customFormat="1" ht="15" customHeight="1"/>
    <row r="17" spans="1:7" s="226" customFormat="1" ht="15" customHeight="1">
      <c r="A17" s="236" t="s">
        <v>666</v>
      </c>
      <c r="B17" s="237"/>
      <c r="C17" s="237"/>
      <c r="D17" s="237"/>
      <c r="E17" s="237"/>
      <c r="F17" s="237"/>
      <c r="G17" s="238"/>
    </row>
    <row r="18" s="227" customFormat="1" ht="15" customHeight="1"/>
    <row r="19" s="227" customFormat="1" ht="15" customHeight="1"/>
    <row r="20" spans="1:7" s="158" customFormat="1" ht="30" customHeight="1">
      <c r="A20" s="239" t="s">
        <v>667</v>
      </c>
      <c r="B20" s="240"/>
      <c r="C20" s="240"/>
      <c r="D20" s="240"/>
      <c r="E20" s="240"/>
      <c r="F20" s="240"/>
      <c r="G20" s="241"/>
    </row>
    <row r="21" s="227" customFormat="1" ht="15" customHeight="1"/>
    <row r="22" s="227" customFormat="1" ht="15" customHeight="1"/>
    <row r="23" spans="1:7" s="226" customFormat="1" ht="15" customHeight="1">
      <c r="A23" s="236" t="s">
        <v>508</v>
      </c>
      <c r="B23" s="237"/>
      <c r="C23" s="237"/>
      <c r="D23" s="237"/>
      <c r="E23" s="237"/>
      <c r="F23" s="237"/>
      <c r="G23" s="238"/>
    </row>
    <row r="24" spans="1:7" s="225" customFormat="1" ht="15" customHeight="1">
      <c r="A24" s="228" t="s">
        <v>267</v>
      </c>
      <c r="B24" s="243" t="s">
        <v>268</v>
      </c>
      <c r="C24" s="243"/>
      <c r="D24" s="243"/>
      <c r="E24" s="243"/>
      <c r="F24" s="243"/>
      <c r="G24" s="243"/>
    </row>
    <row r="25" spans="1:7" s="225" customFormat="1" ht="15" customHeight="1">
      <c r="A25" s="228" t="s">
        <v>269</v>
      </c>
      <c r="B25" s="243" t="s">
        <v>494</v>
      </c>
      <c r="C25" s="243"/>
      <c r="D25" s="243"/>
      <c r="E25" s="243"/>
      <c r="F25" s="243"/>
      <c r="G25" s="243"/>
    </row>
    <row r="26" ht="15" customHeight="1"/>
    <row r="27" ht="15" customHeight="1"/>
  </sheetData>
  <sheetProtection/>
  <mergeCells count="11">
    <mergeCell ref="A14:G14"/>
    <mergeCell ref="A17:G17"/>
    <mergeCell ref="A20:G20"/>
    <mergeCell ref="A1:G1"/>
    <mergeCell ref="B24:G24"/>
    <mergeCell ref="B25:G25"/>
    <mergeCell ref="A23:G23"/>
    <mergeCell ref="A2:G2"/>
    <mergeCell ref="A5:G5"/>
    <mergeCell ref="A11:G11"/>
    <mergeCell ref="A8:G8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M70"/>
  <sheetViews>
    <sheetView zoomScalePageLayoutView="0" workbookViewId="0" topLeftCell="D141">
      <selection activeCell="C2" sqref="C2"/>
    </sheetView>
  </sheetViews>
  <sheetFormatPr defaultColWidth="9.00390625" defaultRowHeight="13.5"/>
  <cols>
    <col min="1" max="1" width="6.875" style="0" hidden="1" customWidth="1"/>
    <col min="2" max="2" width="12.25390625" style="0" hidden="1" customWidth="1"/>
    <col min="3" max="3" width="15.25390625" style="0" hidden="1" customWidth="1"/>
    <col min="4" max="4" width="10.375" style="0" bestFit="1" customWidth="1"/>
    <col min="5" max="5" width="10.50390625" style="0" bestFit="1" customWidth="1"/>
    <col min="6" max="6" width="12.125" style="0" bestFit="1" customWidth="1"/>
    <col min="7" max="7" width="13.50390625" style="0" bestFit="1" customWidth="1"/>
    <col min="8" max="8" width="3.25390625" style="0" bestFit="1" customWidth="1"/>
    <col min="9" max="9" width="3.50390625" style="0" bestFit="1" customWidth="1"/>
    <col min="10" max="10" width="7.50390625" style="0" bestFit="1" customWidth="1"/>
    <col min="11" max="11" width="5.50390625" style="0" bestFit="1" customWidth="1"/>
    <col min="12" max="12" width="14.625" style="0" bestFit="1" customWidth="1"/>
    <col min="13" max="13" width="7.125" style="0" bestFit="1" customWidth="1"/>
  </cols>
  <sheetData>
    <row r="1" spans="3:13" ht="13.5">
      <c r="C1" s="9" t="s">
        <v>37</v>
      </c>
      <c r="D1" s="9" t="s">
        <v>3</v>
      </c>
      <c r="E1" s="9" t="s">
        <v>25</v>
      </c>
      <c r="F1" s="9" t="s">
        <v>26</v>
      </c>
      <c r="G1" s="9" t="s">
        <v>24</v>
      </c>
      <c r="H1" s="9" t="s">
        <v>27</v>
      </c>
      <c r="I1" s="9" t="s">
        <v>28</v>
      </c>
      <c r="J1" s="9" t="s">
        <v>29</v>
      </c>
      <c r="K1" s="9" t="s">
        <v>23</v>
      </c>
      <c r="L1" s="9" t="s">
        <v>30</v>
      </c>
      <c r="M1" s="9" t="s">
        <v>38</v>
      </c>
    </row>
    <row r="2" spans="1:13" ht="13.5">
      <c r="A2" t="e">
        <f aca="true" t="shared" si="0" ref="A2:A33">IF(E1=E2,A1,A1+1)</f>
        <v>#N/A</v>
      </c>
      <c r="B2" t="e">
        <f aca="true" t="shared" si="1" ref="B2:B33">A2*10+M2</f>
        <v>#N/A</v>
      </c>
      <c r="C2" s="24">
        <v>2</v>
      </c>
      <c r="D2" s="24" t="s">
        <v>77</v>
      </c>
      <c r="E2" s="24" t="e">
        <v>#N/A</v>
      </c>
      <c r="F2" s="24" t="s">
        <v>70</v>
      </c>
      <c r="G2" s="24" t="s">
        <v>70</v>
      </c>
      <c r="H2" s="24" t="s">
        <v>70</v>
      </c>
      <c r="I2" s="24" t="s">
        <v>70</v>
      </c>
      <c r="J2" s="24" t="s">
        <v>70</v>
      </c>
      <c r="K2" s="24" t="s">
        <v>70</v>
      </c>
      <c r="L2" s="24" t="s">
        <v>70</v>
      </c>
      <c r="M2" s="24">
        <v>4</v>
      </c>
    </row>
    <row r="3" spans="1:13" ht="13.5">
      <c r="A3" t="e">
        <f t="shared" si="0"/>
        <v>#N/A</v>
      </c>
      <c r="B3" t="e">
        <f t="shared" si="1"/>
        <v>#N/A</v>
      </c>
      <c r="C3" s="24">
        <v>2</v>
      </c>
      <c r="D3" s="24" t="s">
        <v>77</v>
      </c>
      <c r="E3" s="24" t="e">
        <v>#N/A</v>
      </c>
      <c r="F3" s="24" t="s">
        <v>70</v>
      </c>
      <c r="G3" s="24" t="s">
        <v>70</v>
      </c>
      <c r="H3" s="24" t="s">
        <v>70</v>
      </c>
      <c r="I3" s="24" t="s">
        <v>70</v>
      </c>
      <c r="J3" s="24" t="s">
        <v>70</v>
      </c>
      <c r="K3" s="24" t="s">
        <v>70</v>
      </c>
      <c r="L3" s="24" t="s">
        <v>70</v>
      </c>
      <c r="M3" s="24">
        <v>4</v>
      </c>
    </row>
    <row r="4" spans="1:13" ht="13.5">
      <c r="A4" t="e">
        <f t="shared" si="0"/>
        <v>#N/A</v>
      </c>
      <c r="B4" t="e">
        <f t="shared" si="1"/>
        <v>#N/A</v>
      </c>
      <c r="C4" s="24">
        <v>2</v>
      </c>
      <c r="D4" s="24" t="s">
        <v>77</v>
      </c>
      <c r="E4" s="24" t="e">
        <v>#N/A</v>
      </c>
      <c r="F4" s="24" t="s">
        <v>70</v>
      </c>
      <c r="G4" s="24" t="s">
        <v>70</v>
      </c>
      <c r="H4" s="24" t="s">
        <v>70</v>
      </c>
      <c r="I4" s="24" t="s">
        <v>70</v>
      </c>
      <c r="J4" s="24" t="s">
        <v>70</v>
      </c>
      <c r="K4" s="24" t="s">
        <v>70</v>
      </c>
      <c r="L4" s="24" t="s">
        <v>70</v>
      </c>
      <c r="M4" s="24">
        <v>4</v>
      </c>
    </row>
    <row r="5" spans="1:13" ht="13.5">
      <c r="A5" t="e">
        <f t="shared" si="0"/>
        <v>#N/A</v>
      </c>
      <c r="B5" t="e">
        <f t="shared" si="1"/>
        <v>#N/A</v>
      </c>
      <c r="C5" s="24">
        <v>2</v>
      </c>
      <c r="D5" s="24" t="s">
        <v>77</v>
      </c>
      <c r="E5" s="24" t="e">
        <v>#N/A</v>
      </c>
      <c r="F5" s="24" t="s">
        <v>70</v>
      </c>
      <c r="G5" s="24" t="s">
        <v>70</v>
      </c>
      <c r="H5" s="24" t="s">
        <v>70</v>
      </c>
      <c r="I5" s="24" t="s">
        <v>70</v>
      </c>
      <c r="J5" s="24" t="s">
        <v>70</v>
      </c>
      <c r="K5" s="24" t="s">
        <v>70</v>
      </c>
      <c r="L5" s="24" t="s">
        <v>70</v>
      </c>
      <c r="M5" s="24">
        <v>4</v>
      </c>
    </row>
    <row r="6" spans="1:13" ht="13.5">
      <c r="A6" t="e">
        <f t="shared" si="0"/>
        <v>#N/A</v>
      </c>
      <c r="B6" t="e">
        <f t="shared" si="1"/>
        <v>#N/A</v>
      </c>
      <c r="C6" s="24">
        <v>2</v>
      </c>
      <c r="D6" s="24" t="s">
        <v>77</v>
      </c>
      <c r="E6" s="24" t="e">
        <v>#N/A</v>
      </c>
      <c r="F6" s="24" t="s">
        <v>70</v>
      </c>
      <c r="G6" s="24" t="s">
        <v>70</v>
      </c>
      <c r="H6" s="24" t="s">
        <v>70</v>
      </c>
      <c r="I6" s="24" t="s">
        <v>70</v>
      </c>
      <c r="J6" s="24" t="s">
        <v>70</v>
      </c>
      <c r="K6" s="24" t="s">
        <v>70</v>
      </c>
      <c r="L6" s="24" t="s">
        <v>70</v>
      </c>
      <c r="M6" s="24">
        <v>4</v>
      </c>
    </row>
    <row r="7" spans="1:13" ht="13.5">
      <c r="A7" t="e">
        <f t="shared" si="0"/>
        <v>#N/A</v>
      </c>
      <c r="B7" t="e">
        <f t="shared" si="1"/>
        <v>#N/A</v>
      </c>
      <c r="C7" s="24">
        <v>2</v>
      </c>
      <c r="D7" s="24" t="s">
        <v>77</v>
      </c>
      <c r="E7" s="24" t="e">
        <v>#N/A</v>
      </c>
      <c r="F7" s="24" t="s">
        <v>70</v>
      </c>
      <c r="G7" s="24" t="s">
        <v>70</v>
      </c>
      <c r="H7" s="24" t="s">
        <v>70</v>
      </c>
      <c r="I7" s="24" t="s">
        <v>70</v>
      </c>
      <c r="J7" s="24" t="s">
        <v>70</v>
      </c>
      <c r="K7" s="24" t="s">
        <v>70</v>
      </c>
      <c r="L7" s="24" t="s">
        <v>70</v>
      </c>
      <c r="M7" s="24">
        <v>4</v>
      </c>
    </row>
    <row r="8" spans="1:13" ht="13.5">
      <c r="A8" t="e">
        <f t="shared" si="0"/>
        <v>#N/A</v>
      </c>
      <c r="B8" t="e">
        <f t="shared" si="1"/>
        <v>#N/A</v>
      </c>
      <c r="C8" s="24">
        <v>3</v>
      </c>
      <c r="D8" s="24" t="s">
        <v>78</v>
      </c>
      <c r="E8" s="24" t="e">
        <v>#N/A</v>
      </c>
      <c r="F8" s="24" t="s">
        <v>70</v>
      </c>
      <c r="G8" s="24" t="s">
        <v>70</v>
      </c>
      <c r="H8" s="24" t="s">
        <v>70</v>
      </c>
      <c r="I8" s="24" t="s">
        <v>70</v>
      </c>
      <c r="J8" s="24" t="s">
        <v>70</v>
      </c>
      <c r="K8" s="24" t="s">
        <v>70</v>
      </c>
      <c r="L8" s="24" t="s">
        <v>70</v>
      </c>
      <c r="M8" s="24">
        <v>5</v>
      </c>
    </row>
    <row r="9" spans="1:13" ht="13.5">
      <c r="A9" t="e">
        <f t="shared" si="0"/>
        <v>#N/A</v>
      </c>
      <c r="B9" t="e">
        <f t="shared" si="1"/>
        <v>#N/A</v>
      </c>
      <c r="C9" s="24">
        <v>3</v>
      </c>
      <c r="D9" s="24" t="s">
        <v>78</v>
      </c>
      <c r="E9" s="24" t="e">
        <v>#N/A</v>
      </c>
      <c r="F9" s="24" t="s">
        <v>70</v>
      </c>
      <c r="G9" s="24" t="s">
        <v>70</v>
      </c>
      <c r="H9" s="24" t="s">
        <v>70</v>
      </c>
      <c r="I9" s="24" t="s">
        <v>70</v>
      </c>
      <c r="J9" s="24" t="s">
        <v>70</v>
      </c>
      <c r="K9" s="24" t="s">
        <v>70</v>
      </c>
      <c r="L9" s="24" t="s">
        <v>70</v>
      </c>
      <c r="M9" s="24">
        <v>5</v>
      </c>
    </row>
    <row r="10" spans="1:13" ht="13.5">
      <c r="A10" t="e">
        <f t="shared" si="0"/>
        <v>#N/A</v>
      </c>
      <c r="B10" t="e">
        <f t="shared" si="1"/>
        <v>#N/A</v>
      </c>
      <c r="C10" s="24">
        <v>3</v>
      </c>
      <c r="D10" s="24" t="s">
        <v>78</v>
      </c>
      <c r="E10" s="24" t="e">
        <v>#N/A</v>
      </c>
      <c r="F10" s="24" t="s">
        <v>70</v>
      </c>
      <c r="G10" s="24" t="s">
        <v>70</v>
      </c>
      <c r="H10" s="24" t="s">
        <v>70</v>
      </c>
      <c r="I10" s="24" t="s">
        <v>70</v>
      </c>
      <c r="J10" s="24" t="s">
        <v>70</v>
      </c>
      <c r="K10" s="24" t="s">
        <v>70</v>
      </c>
      <c r="L10" s="24" t="s">
        <v>70</v>
      </c>
      <c r="M10" s="24">
        <v>5</v>
      </c>
    </row>
    <row r="11" spans="1:13" ht="13.5">
      <c r="A11" t="e">
        <f t="shared" si="0"/>
        <v>#N/A</v>
      </c>
      <c r="B11" t="e">
        <f t="shared" si="1"/>
        <v>#N/A</v>
      </c>
      <c r="C11" s="24">
        <v>3</v>
      </c>
      <c r="D11" s="24" t="s">
        <v>78</v>
      </c>
      <c r="E11" s="24" t="e">
        <v>#N/A</v>
      </c>
      <c r="F11" s="24" t="s">
        <v>70</v>
      </c>
      <c r="G11" s="24" t="s">
        <v>70</v>
      </c>
      <c r="H11" s="24" t="s">
        <v>70</v>
      </c>
      <c r="I11" s="24" t="s">
        <v>70</v>
      </c>
      <c r="J11" s="24" t="s">
        <v>70</v>
      </c>
      <c r="K11" s="24" t="s">
        <v>70</v>
      </c>
      <c r="L11" s="24" t="s">
        <v>70</v>
      </c>
      <c r="M11" s="24">
        <v>5</v>
      </c>
    </row>
    <row r="12" spans="1:13" ht="13.5">
      <c r="A12" t="e">
        <f t="shared" si="0"/>
        <v>#N/A</v>
      </c>
      <c r="B12" t="e">
        <f t="shared" si="1"/>
        <v>#N/A</v>
      </c>
      <c r="C12" s="24">
        <v>3</v>
      </c>
      <c r="D12" s="24" t="s">
        <v>78</v>
      </c>
      <c r="E12" s="24" t="e">
        <v>#N/A</v>
      </c>
      <c r="F12" s="24" t="s">
        <v>70</v>
      </c>
      <c r="G12" s="24" t="s">
        <v>70</v>
      </c>
      <c r="H12" s="24" t="s">
        <v>70</v>
      </c>
      <c r="I12" s="24" t="s">
        <v>70</v>
      </c>
      <c r="J12" s="24" t="s">
        <v>70</v>
      </c>
      <c r="K12" s="24" t="s">
        <v>70</v>
      </c>
      <c r="L12" s="24" t="s">
        <v>70</v>
      </c>
      <c r="M12" s="24">
        <v>5</v>
      </c>
    </row>
    <row r="13" spans="1:13" ht="13.5">
      <c r="A13" t="e">
        <f t="shared" si="0"/>
        <v>#N/A</v>
      </c>
      <c r="B13" t="e">
        <f t="shared" si="1"/>
        <v>#N/A</v>
      </c>
      <c r="C13" s="24">
        <v>3</v>
      </c>
      <c r="D13" s="24" t="s">
        <v>78</v>
      </c>
      <c r="E13" s="24" t="e">
        <v>#N/A</v>
      </c>
      <c r="F13" s="24" t="s">
        <v>70</v>
      </c>
      <c r="G13" s="24" t="s">
        <v>70</v>
      </c>
      <c r="H13" s="24" t="s">
        <v>70</v>
      </c>
      <c r="I13" s="24" t="s">
        <v>70</v>
      </c>
      <c r="J13" s="24" t="s">
        <v>70</v>
      </c>
      <c r="K13" s="24" t="s">
        <v>70</v>
      </c>
      <c r="L13" s="24" t="s">
        <v>70</v>
      </c>
      <c r="M13" s="24">
        <v>5</v>
      </c>
    </row>
    <row r="14" spans="1:13" ht="13.5">
      <c r="A14" t="e">
        <f t="shared" si="0"/>
        <v>#N/A</v>
      </c>
      <c r="B14" t="e">
        <f t="shared" si="1"/>
        <v>#N/A</v>
      </c>
      <c r="C14" s="24">
        <v>1</v>
      </c>
      <c r="D14" s="24" t="s">
        <v>71</v>
      </c>
      <c r="E14" s="24" t="e">
        <v>#N/A</v>
      </c>
      <c r="F14" s="24" t="s">
        <v>70</v>
      </c>
      <c r="G14" s="24" t="s">
        <v>70</v>
      </c>
      <c r="H14" s="24" t="s">
        <v>70</v>
      </c>
      <c r="I14" s="24" t="s">
        <v>70</v>
      </c>
      <c r="J14" s="24" t="s">
        <v>70</v>
      </c>
      <c r="K14" s="24" t="s">
        <v>70</v>
      </c>
      <c r="L14" s="24" t="s">
        <v>70</v>
      </c>
      <c r="M14" s="24" t="e">
        <v>#N/A</v>
      </c>
    </row>
    <row r="15" spans="1:13" ht="13.5">
      <c r="A15" t="e">
        <f t="shared" si="0"/>
        <v>#N/A</v>
      </c>
      <c r="B15" t="e">
        <f t="shared" si="1"/>
        <v>#N/A</v>
      </c>
      <c r="C15" s="24">
        <v>1</v>
      </c>
      <c r="D15" s="24" t="s">
        <v>71</v>
      </c>
      <c r="E15" s="24" t="e">
        <v>#N/A</v>
      </c>
      <c r="F15" s="24" t="s">
        <v>70</v>
      </c>
      <c r="G15" s="24" t="s">
        <v>70</v>
      </c>
      <c r="H15" s="24" t="s">
        <v>70</v>
      </c>
      <c r="I15" s="24" t="s">
        <v>70</v>
      </c>
      <c r="J15" s="24" t="s">
        <v>70</v>
      </c>
      <c r="K15" s="24" t="s">
        <v>70</v>
      </c>
      <c r="L15" s="24" t="s">
        <v>70</v>
      </c>
      <c r="M15" s="24" t="e">
        <v>#N/A</v>
      </c>
    </row>
    <row r="16" spans="1:13" ht="13.5">
      <c r="A16" t="e">
        <f t="shared" si="0"/>
        <v>#N/A</v>
      </c>
      <c r="B16" t="e">
        <f t="shared" si="1"/>
        <v>#N/A</v>
      </c>
      <c r="C16" s="24">
        <v>1</v>
      </c>
      <c r="D16" s="24" t="s">
        <v>71</v>
      </c>
      <c r="E16" s="24" t="e">
        <v>#N/A</v>
      </c>
      <c r="F16" s="24" t="s">
        <v>70</v>
      </c>
      <c r="G16" s="24" t="s">
        <v>70</v>
      </c>
      <c r="H16" s="24" t="s">
        <v>70</v>
      </c>
      <c r="I16" s="24" t="s">
        <v>70</v>
      </c>
      <c r="J16" s="24" t="s">
        <v>70</v>
      </c>
      <c r="K16" s="24" t="s">
        <v>70</v>
      </c>
      <c r="L16" s="24" t="s">
        <v>70</v>
      </c>
      <c r="M16" s="24" t="e">
        <v>#N/A</v>
      </c>
    </row>
    <row r="17" spans="1:13" ht="13.5">
      <c r="A17" t="e">
        <f t="shared" si="0"/>
        <v>#N/A</v>
      </c>
      <c r="B17" t="e">
        <f t="shared" si="1"/>
        <v>#N/A</v>
      </c>
      <c r="C17" s="24">
        <v>1</v>
      </c>
      <c r="D17" s="24" t="s">
        <v>72</v>
      </c>
      <c r="E17" s="24" t="e">
        <v>#N/A</v>
      </c>
      <c r="F17" s="24" t="s">
        <v>70</v>
      </c>
      <c r="G17" s="24" t="s">
        <v>70</v>
      </c>
      <c r="H17" s="24" t="s">
        <v>70</v>
      </c>
      <c r="I17" s="24" t="s">
        <v>70</v>
      </c>
      <c r="J17" s="24" t="s">
        <v>70</v>
      </c>
      <c r="K17" s="24" t="s">
        <v>70</v>
      </c>
      <c r="L17" s="24" t="s">
        <v>70</v>
      </c>
      <c r="M17" s="24" t="e">
        <v>#N/A</v>
      </c>
    </row>
    <row r="18" spans="1:13" ht="13.5">
      <c r="A18" t="e">
        <f t="shared" si="0"/>
        <v>#N/A</v>
      </c>
      <c r="B18" t="e">
        <f t="shared" si="1"/>
        <v>#N/A</v>
      </c>
      <c r="C18" s="24">
        <v>1</v>
      </c>
      <c r="D18" s="24" t="s">
        <v>72</v>
      </c>
      <c r="E18" s="24" t="e">
        <v>#N/A</v>
      </c>
      <c r="F18" s="24" t="s">
        <v>70</v>
      </c>
      <c r="G18" s="24" t="s">
        <v>70</v>
      </c>
      <c r="H18" s="24" t="s">
        <v>70</v>
      </c>
      <c r="I18" s="24" t="s">
        <v>70</v>
      </c>
      <c r="J18" s="24" t="s">
        <v>70</v>
      </c>
      <c r="K18" s="24" t="s">
        <v>70</v>
      </c>
      <c r="L18" s="24" t="s">
        <v>70</v>
      </c>
      <c r="M18" s="24" t="e">
        <v>#N/A</v>
      </c>
    </row>
    <row r="19" spans="1:13" ht="13.5">
      <c r="A19" t="e">
        <f t="shared" si="0"/>
        <v>#N/A</v>
      </c>
      <c r="B19" t="e">
        <f t="shared" si="1"/>
        <v>#N/A</v>
      </c>
      <c r="C19" s="24">
        <v>1</v>
      </c>
      <c r="D19" s="24" t="s">
        <v>72</v>
      </c>
      <c r="E19" s="24" t="e">
        <v>#N/A</v>
      </c>
      <c r="F19" s="24" t="s">
        <v>70</v>
      </c>
      <c r="G19" s="24" t="s">
        <v>70</v>
      </c>
      <c r="H19" s="24" t="s">
        <v>70</v>
      </c>
      <c r="I19" s="24" t="s">
        <v>70</v>
      </c>
      <c r="J19" s="24" t="s">
        <v>70</v>
      </c>
      <c r="K19" s="24" t="s">
        <v>70</v>
      </c>
      <c r="L19" s="24" t="s">
        <v>70</v>
      </c>
      <c r="M19" s="24" t="e">
        <v>#N/A</v>
      </c>
    </row>
    <row r="20" spans="1:13" ht="13.5">
      <c r="A20" t="e">
        <f t="shared" si="0"/>
        <v>#N/A</v>
      </c>
      <c r="B20" t="e">
        <f t="shared" si="1"/>
        <v>#N/A</v>
      </c>
      <c r="C20" s="24">
        <v>1</v>
      </c>
      <c r="D20" s="24" t="s">
        <v>73</v>
      </c>
      <c r="E20" s="24" t="e">
        <v>#N/A</v>
      </c>
      <c r="F20" s="24" t="s">
        <v>70</v>
      </c>
      <c r="G20" s="24" t="s">
        <v>70</v>
      </c>
      <c r="H20" s="24" t="s">
        <v>70</v>
      </c>
      <c r="I20" s="24" t="s">
        <v>70</v>
      </c>
      <c r="J20" s="24" t="s">
        <v>70</v>
      </c>
      <c r="K20" s="24" t="s">
        <v>70</v>
      </c>
      <c r="L20" s="24" t="s">
        <v>70</v>
      </c>
      <c r="M20" s="24" t="e">
        <v>#N/A</v>
      </c>
    </row>
    <row r="21" spans="1:13" ht="13.5">
      <c r="A21" t="e">
        <f t="shared" si="0"/>
        <v>#N/A</v>
      </c>
      <c r="B21" t="e">
        <f t="shared" si="1"/>
        <v>#N/A</v>
      </c>
      <c r="C21" s="24">
        <v>1</v>
      </c>
      <c r="D21" s="24" t="s">
        <v>73</v>
      </c>
      <c r="E21" s="24" t="e">
        <v>#N/A</v>
      </c>
      <c r="F21" s="24" t="s">
        <v>70</v>
      </c>
      <c r="G21" s="24" t="s">
        <v>70</v>
      </c>
      <c r="H21" s="24" t="s">
        <v>70</v>
      </c>
      <c r="I21" s="24" t="s">
        <v>70</v>
      </c>
      <c r="J21" s="24" t="s">
        <v>70</v>
      </c>
      <c r="K21" s="24" t="s">
        <v>70</v>
      </c>
      <c r="L21" s="24" t="s">
        <v>70</v>
      </c>
      <c r="M21" s="24" t="e">
        <v>#N/A</v>
      </c>
    </row>
    <row r="22" spans="1:13" ht="13.5">
      <c r="A22" t="e">
        <f t="shared" si="0"/>
        <v>#N/A</v>
      </c>
      <c r="B22" t="e">
        <f t="shared" si="1"/>
        <v>#N/A</v>
      </c>
      <c r="C22" s="24">
        <v>1</v>
      </c>
      <c r="D22" s="24" t="s">
        <v>73</v>
      </c>
      <c r="E22" s="24" t="e">
        <v>#N/A</v>
      </c>
      <c r="F22" s="24" t="s">
        <v>70</v>
      </c>
      <c r="G22" s="24" t="s">
        <v>70</v>
      </c>
      <c r="H22" s="24" t="s">
        <v>70</v>
      </c>
      <c r="I22" s="24" t="s">
        <v>70</v>
      </c>
      <c r="J22" s="24" t="s">
        <v>70</v>
      </c>
      <c r="K22" s="24" t="s">
        <v>70</v>
      </c>
      <c r="L22" s="24" t="s">
        <v>70</v>
      </c>
      <c r="M22" s="24" t="e">
        <v>#N/A</v>
      </c>
    </row>
    <row r="23" spans="1:13" ht="13.5">
      <c r="A23" t="e">
        <f t="shared" si="0"/>
        <v>#N/A</v>
      </c>
      <c r="B23" t="e">
        <f t="shared" si="1"/>
        <v>#N/A</v>
      </c>
      <c r="C23" s="24">
        <v>1</v>
      </c>
      <c r="D23" s="24" t="s">
        <v>74</v>
      </c>
      <c r="E23" s="24" t="e">
        <v>#N/A</v>
      </c>
      <c r="F23" s="24" t="s">
        <v>70</v>
      </c>
      <c r="G23" s="24" t="s">
        <v>70</v>
      </c>
      <c r="H23" s="24" t="s">
        <v>70</v>
      </c>
      <c r="I23" s="24" t="s">
        <v>70</v>
      </c>
      <c r="J23" s="24" t="s">
        <v>70</v>
      </c>
      <c r="K23" s="24" t="s">
        <v>70</v>
      </c>
      <c r="L23" s="24" t="s">
        <v>70</v>
      </c>
      <c r="M23" s="24" t="e">
        <v>#N/A</v>
      </c>
    </row>
    <row r="24" spans="1:13" ht="13.5">
      <c r="A24" t="e">
        <f t="shared" si="0"/>
        <v>#N/A</v>
      </c>
      <c r="B24" t="e">
        <f t="shared" si="1"/>
        <v>#N/A</v>
      </c>
      <c r="C24" s="24">
        <v>1</v>
      </c>
      <c r="D24" s="24" t="s">
        <v>74</v>
      </c>
      <c r="E24" s="24" t="e">
        <v>#N/A</v>
      </c>
      <c r="F24" s="24" t="s">
        <v>70</v>
      </c>
      <c r="G24" s="24" t="s">
        <v>70</v>
      </c>
      <c r="H24" s="24" t="s">
        <v>70</v>
      </c>
      <c r="I24" s="24" t="s">
        <v>70</v>
      </c>
      <c r="J24" s="24" t="s">
        <v>70</v>
      </c>
      <c r="K24" s="24" t="s">
        <v>70</v>
      </c>
      <c r="L24" s="24" t="s">
        <v>70</v>
      </c>
      <c r="M24" s="24" t="e">
        <v>#N/A</v>
      </c>
    </row>
    <row r="25" spans="1:13" ht="13.5">
      <c r="A25" t="e">
        <f t="shared" si="0"/>
        <v>#N/A</v>
      </c>
      <c r="B25" t="e">
        <f t="shared" si="1"/>
        <v>#N/A</v>
      </c>
      <c r="C25" s="24">
        <v>1</v>
      </c>
      <c r="D25" s="24" t="s">
        <v>74</v>
      </c>
      <c r="E25" s="24" t="e">
        <v>#N/A</v>
      </c>
      <c r="F25" s="24" t="s">
        <v>70</v>
      </c>
      <c r="G25" s="24" t="s">
        <v>70</v>
      </c>
      <c r="H25" s="24" t="s">
        <v>70</v>
      </c>
      <c r="I25" s="24" t="s">
        <v>70</v>
      </c>
      <c r="J25" s="24" t="s">
        <v>70</v>
      </c>
      <c r="K25" s="24" t="s">
        <v>70</v>
      </c>
      <c r="L25" s="24" t="s">
        <v>70</v>
      </c>
      <c r="M25" s="24" t="e">
        <v>#N/A</v>
      </c>
    </row>
    <row r="26" spans="1:13" ht="13.5">
      <c r="A26" t="e">
        <f t="shared" si="0"/>
        <v>#N/A</v>
      </c>
      <c r="B26" t="e">
        <f t="shared" si="1"/>
        <v>#N/A</v>
      </c>
      <c r="C26" s="24">
        <v>1</v>
      </c>
      <c r="D26" s="24" t="s">
        <v>75</v>
      </c>
      <c r="E26" s="24" t="e">
        <v>#N/A</v>
      </c>
      <c r="F26" s="24" t="s">
        <v>70</v>
      </c>
      <c r="G26" s="24" t="s">
        <v>70</v>
      </c>
      <c r="H26" s="24" t="s">
        <v>70</v>
      </c>
      <c r="I26" s="24" t="s">
        <v>70</v>
      </c>
      <c r="J26" s="24" t="s">
        <v>70</v>
      </c>
      <c r="K26" s="24" t="s">
        <v>70</v>
      </c>
      <c r="L26" s="24" t="s">
        <v>70</v>
      </c>
      <c r="M26" s="24" t="e">
        <v>#N/A</v>
      </c>
    </row>
    <row r="27" spans="1:13" ht="13.5">
      <c r="A27" t="e">
        <f t="shared" si="0"/>
        <v>#N/A</v>
      </c>
      <c r="B27" t="e">
        <f t="shared" si="1"/>
        <v>#N/A</v>
      </c>
      <c r="C27" s="24">
        <v>1</v>
      </c>
      <c r="D27" s="24" t="s">
        <v>75</v>
      </c>
      <c r="E27" s="24" t="e">
        <v>#N/A</v>
      </c>
      <c r="F27" s="24" t="s">
        <v>70</v>
      </c>
      <c r="G27" s="24" t="s">
        <v>70</v>
      </c>
      <c r="H27" s="24" t="s">
        <v>70</v>
      </c>
      <c r="I27" s="24" t="s">
        <v>70</v>
      </c>
      <c r="J27" s="24" t="s">
        <v>70</v>
      </c>
      <c r="K27" s="24" t="s">
        <v>70</v>
      </c>
      <c r="L27" s="24" t="s">
        <v>70</v>
      </c>
      <c r="M27" s="24" t="e">
        <v>#N/A</v>
      </c>
    </row>
    <row r="28" spans="1:13" ht="13.5">
      <c r="A28" t="e">
        <f t="shared" si="0"/>
        <v>#N/A</v>
      </c>
      <c r="B28" t="e">
        <f t="shared" si="1"/>
        <v>#N/A</v>
      </c>
      <c r="C28" s="24">
        <v>1</v>
      </c>
      <c r="D28" s="24" t="s">
        <v>75</v>
      </c>
      <c r="E28" s="24" t="e">
        <v>#N/A</v>
      </c>
      <c r="F28" s="24" t="s">
        <v>70</v>
      </c>
      <c r="G28" s="24" t="s">
        <v>70</v>
      </c>
      <c r="H28" s="24" t="s">
        <v>70</v>
      </c>
      <c r="I28" s="24" t="s">
        <v>70</v>
      </c>
      <c r="J28" s="24" t="s">
        <v>70</v>
      </c>
      <c r="K28" s="24" t="s">
        <v>70</v>
      </c>
      <c r="L28" s="24" t="s">
        <v>70</v>
      </c>
      <c r="M28" s="24" t="e">
        <v>#N/A</v>
      </c>
    </row>
    <row r="29" spans="1:13" ht="13.5">
      <c r="A29" t="e">
        <f t="shared" si="0"/>
        <v>#N/A</v>
      </c>
      <c r="B29" t="e">
        <f t="shared" si="1"/>
        <v>#N/A</v>
      </c>
      <c r="C29" s="24">
        <v>1</v>
      </c>
      <c r="D29" s="24" t="s">
        <v>121</v>
      </c>
      <c r="E29" s="24" t="e">
        <v>#N/A</v>
      </c>
      <c r="F29" s="24" t="s">
        <v>70</v>
      </c>
      <c r="G29" s="24" t="s">
        <v>70</v>
      </c>
      <c r="H29" s="24" t="s">
        <v>70</v>
      </c>
      <c r="I29" s="24" t="s">
        <v>70</v>
      </c>
      <c r="J29" s="24" t="s">
        <v>70</v>
      </c>
      <c r="K29" s="24" t="s">
        <v>70</v>
      </c>
      <c r="L29" s="24" t="s">
        <v>70</v>
      </c>
      <c r="M29" s="24" t="e">
        <v>#N/A</v>
      </c>
    </row>
    <row r="30" spans="1:13" ht="13.5">
      <c r="A30" t="e">
        <f t="shared" si="0"/>
        <v>#N/A</v>
      </c>
      <c r="B30" t="e">
        <f t="shared" si="1"/>
        <v>#N/A</v>
      </c>
      <c r="C30" s="24">
        <v>1</v>
      </c>
      <c r="D30" s="24" t="s">
        <v>121</v>
      </c>
      <c r="E30" s="24" t="e">
        <v>#N/A</v>
      </c>
      <c r="F30" s="24" t="s">
        <v>70</v>
      </c>
      <c r="G30" s="24" t="s">
        <v>70</v>
      </c>
      <c r="H30" s="24" t="s">
        <v>70</v>
      </c>
      <c r="I30" s="24" t="s">
        <v>70</v>
      </c>
      <c r="J30" s="24" t="s">
        <v>70</v>
      </c>
      <c r="K30" s="24" t="s">
        <v>70</v>
      </c>
      <c r="L30" s="24" t="s">
        <v>70</v>
      </c>
      <c r="M30" s="24" t="e">
        <v>#N/A</v>
      </c>
    </row>
    <row r="31" spans="1:13" ht="13.5">
      <c r="A31" t="e">
        <f t="shared" si="0"/>
        <v>#N/A</v>
      </c>
      <c r="B31" t="e">
        <f t="shared" si="1"/>
        <v>#N/A</v>
      </c>
      <c r="C31" s="24">
        <v>1</v>
      </c>
      <c r="D31" s="24" t="s">
        <v>121</v>
      </c>
      <c r="E31" s="24" t="e">
        <v>#N/A</v>
      </c>
      <c r="F31" s="24" t="s">
        <v>70</v>
      </c>
      <c r="G31" s="24" t="s">
        <v>70</v>
      </c>
      <c r="H31" s="24" t="s">
        <v>70</v>
      </c>
      <c r="I31" s="24" t="s">
        <v>70</v>
      </c>
      <c r="J31" s="24" t="s">
        <v>70</v>
      </c>
      <c r="K31" s="24" t="s">
        <v>70</v>
      </c>
      <c r="L31" s="24" t="s">
        <v>70</v>
      </c>
      <c r="M31" s="24" t="e">
        <v>#N/A</v>
      </c>
    </row>
    <row r="32" spans="1:13" ht="13.5">
      <c r="A32" t="e">
        <f t="shared" si="0"/>
        <v>#N/A</v>
      </c>
      <c r="B32" t="e">
        <f t="shared" si="1"/>
        <v>#N/A</v>
      </c>
      <c r="C32" s="24">
        <v>1</v>
      </c>
      <c r="D32" s="24" t="s">
        <v>76</v>
      </c>
      <c r="E32" s="24" t="e">
        <v>#N/A</v>
      </c>
      <c r="F32" s="24" t="s">
        <v>70</v>
      </c>
      <c r="G32" s="24" t="s">
        <v>70</v>
      </c>
      <c r="H32" s="24" t="s">
        <v>70</v>
      </c>
      <c r="I32" s="24" t="s">
        <v>70</v>
      </c>
      <c r="J32" s="24" t="s">
        <v>70</v>
      </c>
      <c r="K32" s="24" t="s">
        <v>70</v>
      </c>
      <c r="L32" s="24" t="s">
        <v>70</v>
      </c>
      <c r="M32" s="24" t="e">
        <v>#N/A</v>
      </c>
    </row>
    <row r="33" spans="1:13" ht="13.5">
      <c r="A33" t="e">
        <f t="shared" si="0"/>
        <v>#N/A</v>
      </c>
      <c r="B33" t="e">
        <f t="shared" si="1"/>
        <v>#N/A</v>
      </c>
      <c r="C33" s="24">
        <v>1</v>
      </c>
      <c r="D33" s="24" t="s">
        <v>76</v>
      </c>
      <c r="E33" s="24" t="e">
        <v>#N/A</v>
      </c>
      <c r="F33" s="24" t="s">
        <v>70</v>
      </c>
      <c r="G33" s="24" t="s">
        <v>70</v>
      </c>
      <c r="H33" s="24" t="s">
        <v>70</v>
      </c>
      <c r="I33" s="24" t="s">
        <v>70</v>
      </c>
      <c r="J33" s="24" t="s">
        <v>70</v>
      </c>
      <c r="K33" s="24" t="s">
        <v>70</v>
      </c>
      <c r="L33" s="24" t="s">
        <v>70</v>
      </c>
      <c r="M33" s="24" t="e">
        <v>#N/A</v>
      </c>
    </row>
    <row r="34" spans="1:13" ht="13.5">
      <c r="A34" t="e">
        <f aca="true" t="shared" si="2" ref="A34:A70">IF(E33=E34,A33,A33+1)</f>
        <v>#N/A</v>
      </c>
      <c r="B34" t="e">
        <f aca="true" t="shared" si="3" ref="B34:B65">A34*10+M34</f>
        <v>#N/A</v>
      </c>
      <c r="C34" s="24">
        <v>1</v>
      </c>
      <c r="D34" s="24" t="s">
        <v>76</v>
      </c>
      <c r="E34" s="24" t="e">
        <v>#N/A</v>
      </c>
      <c r="F34" s="24" t="s">
        <v>70</v>
      </c>
      <c r="G34" s="24" t="s">
        <v>70</v>
      </c>
      <c r="H34" s="24" t="s">
        <v>70</v>
      </c>
      <c r="I34" s="24" t="s">
        <v>70</v>
      </c>
      <c r="J34" s="24" t="s">
        <v>70</v>
      </c>
      <c r="K34" s="24" t="s">
        <v>70</v>
      </c>
      <c r="L34" s="24" t="s">
        <v>70</v>
      </c>
      <c r="M34" s="24" t="e">
        <v>#N/A</v>
      </c>
    </row>
    <row r="35" spans="1:13" ht="13.5">
      <c r="A35" t="e">
        <f t="shared" si="2"/>
        <v>#N/A</v>
      </c>
      <c r="B35" t="e">
        <f t="shared" si="3"/>
        <v>#N/A</v>
      </c>
      <c r="C35" s="24">
        <v>1</v>
      </c>
      <c r="D35" s="24" t="s">
        <v>122</v>
      </c>
      <c r="E35" s="24" t="e">
        <v>#N/A</v>
      </c>
      <c r="F35" s="24" t="s">
        <v>70</v>
      </c>
      <c r="G35" s="24" t="s">
        <v>70</v>
      </c>
      <c r="H35" s="24" t="s">
        <v>70</v>
      </c>
      <c r="I35" s="24" t="s">
        <v>70</v>
      </c>
      <c r="J35" s="24" t="s">
        <v>70</v>
      </c>
      <c r="K35" s="24" t="s">
        <v>70</v>
      </c>
      <c r="L35" s="24" t="s">
        <v>70</v>
      </c>
      <c r="M35" s="24" t="e">
        <v>#N/A</v>
      </c>
    </row>
    <row r="36" spans="1:13" ht="13.5">
      <c r="A36" t="e">
        <f t="shared" si="2"/>
        <v>#N/A</v>
      </c>
      <c r="B36" t="e">
        <f t="shared" si="3"/>
        <v>#N/A</v>
      </c>
      <c r="C36" s="24">
        <v>1</v>
      </c>
      <c r="D36" s="24" t="s">
        <v>122</v>
      </c>
      <c r="E36" s="24" t="e">
        <v>#N/A</v>
      </c>
      <c r="F36" s="24" t="s">
        <v>70</v>
      </c>
      <c r="G36" s="24" t="s">
        <v>70</v>
      </c>
      <c r="H36" s="24" t="s">
        <v>70</v>
      </c>
      <c r="I36" s="24" t="s">
        <v>70</v>
      </c>
      <c r="J36" s="24" t="s">
        <v>70</v>
      </c>
      <c r="K36" s="24" t="s">
        <v>70</v>
      </c>
      <c r="L36" s="24" t="s">
        <v>70</v>
      </c>
      <c r="M36" s="24" t="e">
        <v>#N/A</v>
      </c>
    </row>
    <row r="37" spans="1:13" ht="13.5">
      <c r="A37" t="e">
        <f t="shared" si="2"/>
        <v>#N/A</v>
      </c>
      <c r="B37" t="e">
        <f t="shared" si="3"/>
        <v>#N/A</v>
      </c>
      <c r="C37" s="24">
        <v>1</v>
      </c>
      <c r="D37" s="24" t="s">
        <v>122</v>
      </c>
      <c r="E37" s="24" t="e">
        <v>#N/A</v>
      </c>
      <c r="F37" s="24" t="s">
        <v>70</v>
      </c>
      <c r="G37" s="24" t="s">
        <v>70</v>
      </c>
      <c r="H37" s="24" t="s">
        <v>70</v>
      </c>
      <c r="I37" s="24" t="s">
        <v>70</v>
      </c>
      <c r="J37" s="24" t="s">
        <v>70</v>
      </c>
      <c r="K37" s="24" t="s">
        <v>70</v>
      </c>
      <c r="L37" s="24" t="s">
        <v>70</v>
      </c>
      <c r="M37" s="24" t="e">
        <v>#N/A</v>
      </c>
    </row>
    <row r="38" spans="1:13" ht="13.5">
      <c r="A38" t="e">
        <f t="shared" si="2"/>
        <v>#N/A</v>
      </c>
      <c r="B38" t="e">
        <f t="shared" si="3"/>
        <v>#N/A</v>
      </c>
      <c r="C38" s="24">
        <v>1</v>
      </c>
      <c r="D38" s="24" t="s">
        <v>127</v>
      </c>
      <c r="E38" s="24" t="e">
        <v>#N/A</v>
      </c>
      <c r="F38" s="24" t="s">
        <v>70</v>
      </c>
      <c r="G38" s="24" t="s">
        <v>70</v>
      </c>
      <c r="H38" s="24" t="s">
        <v>70</v>
      </c>
      <c r="I38" s="24" t="s">
        <v>70</v>
      </c>
      <c r="J38" s="24" t="s">
        <v>70</v>
      </c>
      <c r="K38" s="24" t="s">
        <v>70</v>
      </c>
      <c r="L38" s="24" t="s">
        <v>70</v>
      </c>
      <c r="M38" s="24" t="e">
        <v>#N/A</v>
      </c>
    </row>
    <row r="39" spans="1:13" ht="13.5">
      <c r="A39" t="e">
        <f t="shared" si="2"/>
        <v>#N/A</v>
      </c>
      <c r="B39" t="e">
        <f t="shared" si="3"/>
        <v>#N/A</v>
      </c>
      <c r="C39" s="24">
        <v>1</v>
      </c>
      <c r="D39" s="24" t="s">
        <v>127</v>
      </c>
      <c r="E39" s="24" t="e">
        <v>#N/A</v>
      </c>
      <c r="F39" s="24" t="s">
        <v>70</v>
      </c>
      <c r="G39" s="24" t="s">
        <v>70</v>
      </c>
      <c r="H39" s="24" t="s">
        <v>70</v>
      </c>
      <c r="I39" s="24" t="s">
        <v>70</v>
      </c>
      <c r="J39" s="24" t="s">
        <v>70</v>
      </c>
      <c r="K39" s="24" t="s">
        <v>70</v>
      </c>
      <c r="L39" s="24" t="s">
        <v>70</v>
      </c>
      <c r="M39" s="24" t="e">
        <v>#N/A</v>
      </c>
    </row>
    <row r="40" spans="1:13" ht="13.5">
      <c r="A40" t="e">
        <f t="shared" si="2"/>
        <v>#N/A</v>
      </c>
      <c r="B40" t="e">
        <f t="shared" si="3"/>
        <v>#N/A</v>
      </c>
      <c r="C40" s="24">
        <v>1</v>
      </c>
      <c r="D40" s="24" t="s">
        <v>127</v>
      </c>
      <c r="E40" s="24" t="e">
        <v>#N/A</v>
      </c>
      <c r="F40" s="24" t="s">
        <v>70</v>
      </c>
      <c r="G40" s="24" t="s">
        <v>70</v>
      </c>
      <c r="H40" s="24" t="s">
        <v>70</v>
      </c>
      <c r="I40" s="24" t="s">
        <v>70</v>
      </c>
      <c r="J40" s="24" t="s">
        <v>70</v>
      </c>
      <c r="K40" s="24" t="s">
        <v>70</v>
      </c>
      <c r="L40" s="24" t="s">
        <v>70</v>
      </c>
      <c r="M40" s="24" t="e">
        <v>#N/A</v>
      </c>
    </row>
    <row r="41" spans="1:13" ht="13.5">
      <c r="A41" t="e">
        <f t="shared" si="2"/>
        <v>#N/A</v>
      </c>
      <c r="B41" t="e">
        <f t="shared" si="3"/>
        <v>#N/A</v>
      </c>
      <c r="C41" s="24">
        <v>1</v>
      </c>
      <c r="D41" s="24" t="s">
        <v>123</v>
      </c>
      <c r="E41" s="24" t="e">
        <v>#N/A</v>
      </c>
      <c r="F41" s="24" t="s">
        <v>70</v>
      </c>
      <c r="G41" s="24" t="s">
        <v>70</v>
      </c>
      <c r="H41" s="24" t="s">
        <v>70</v>
      </c>
      <c r="I41" s="24" t="s">
        <v>70</v>
      </c>
      <c r="J41" s="24" t="s">
        <v>70</v>
      </c>
      <c r="K41" s="24" t="s">
        <v>70</v>
      </c>
      <c r="L41" s="24" t="s">
        <v>70</v>
      </c>
      <c r="M41" s="24" t="e">
        <v>#N/A</v>
      </c>
    </row>
    <row r="42" spans="1:13" ht="13.5">
      <c r="A42" t="e">
        <f t="shared" si="2"/>
        <v>#N/A</v>
      </c>
      <c r="B42" t="e">
        <f t="shared" si="3"/>
        <v>#N/A</v>
      </c>
      <c r="C42" s="24">
        <v>1</v>
      </c>
      <c r="D42" s="24" t="s">
        <v>123</v>
      </c>
      <c r="E42" s="24" t="e">
        <v>#N/A</v>
      </c>
      <c r="F42" s="24" t="s">
        <v>70</v>
      </c>
      <c r="G42" s="24" t="s">
        <v>70</v>
      </c>
      <c r="H42" s="24" t="s">
        <v>70</v>
      </c>
      <c r="I42" s="24" t="s">
        <v>70</v>
      </c>
      <c r="J42" s="24" t="s">
        <v>70</v>
      </c>
      <c r="K42" s="24" t="s">
        <v>70</v>
      </c>
      <c r="L42" s="24" t="s">
        <v>70</v>
      </c>
      <c r="M42" s="24" t="e">
        <v>#N/A</v>
      </c>
    </row>
    <row r="43" spans="1:13" ht="13.5">
      <c r="A43" t="e">
        <f t="shared" si="2"/>
        <v>#N/A</v>
      </c>
      <c r="B43" t="e">
        <f t="shared" si="3"/>
        <v>#N/A</v>
      </c>
      <c r="C43" s="24">
        <v>1</v>
      </c>
      <c r="D43" s="24" t="s">
        <v>123</v>
      </c>
      <c r="E43" s="24" t="e">
        <v>#N/A</v>
      </c>
      <c r="F43" s="24" t="s">
        <v>70</v>
      </c>
      <c r="G43" s="24" t="s">
        <v>70</v>
      </c>
      <c r="H43" s="24" t="s">
        <v>70</v>
      </c>
      <c r="I43" s="24" t="s">
        <v>70</v>
      </c>
      <c r="J43" s="24" t="s">
        <v>70</v>
      </c>
      <c r="K43" s="24" t="s">
        <v>70</v>
      </c>
      <c r="L43" s="24" t="s">
        <v>70</v>
      </c>
      <c r="M43" s="24" t="e">
        <v>#N/A</v>
      </c>
    </row>
    <row r="44" spans="1:13" ht="13.5">
      <c r="A44" t="e">
        <f t="shared" si="2"/>
        <v>#N/A</v>
      </c>
      <c r="B44" t="e">
        <f t="shared" si="3"/>
        <v>#N/A</v>
      </c>
      <c r="C44" s="24">
        <v>1</v>
      </c>
      <c r="D44" s="24" t="s">
        <v>124</v>
      </c>
      <c r="E44" s="24" t="e">
        <v>#N/A</v>
      </c>
      <c r="F44" s="24" t="s">
        <v>70</v>
      </c>
      <c r="G44" s="24" t="s">
        <v>70</v>
      </c>
      <c r="H44" s="24" t="s">
        <v>70</v>
      </c>
      <c r="I44" s="24" t="s">
        <v>70</v>
      </c>
      <c r="J44" s="24" t="s">
        <v>70</v>
      </c>
      <c r="K44" s="24" t="s">
        <v>70</v>
      </c>
      <c r="L44" s="24" t="s">
        <v>70</v>
      </c>
      <c r="M44" s="24" t="e">
        <v>#N/A</v>
      </c>
    </row>
    <row r="45" spans="1:13" ht="13.5">
      <c r="A45" t="e">
        <f t="shared" si="2"/>
        <v>#N/A</v>
      </c>
      <c r="B45" t="e">
        <f t="shared" si="3"/>
        <v>#N/A</v>
      </c>
      <c r="C45" s="24">
        <v>1</v>
      </c>
      <c r="D45" s="24" t="s">
        <v>124</v>
      </c>
      <c r="E45" s="24" t="e">
        <v>#N/A</v>
      </c>
      <c r="F45" s="24" t="s">
        <v>70</v>
      </c>
      <c r="G45" s="24" t="s">
        <v>70</v>
      </c>
      <c r="H45" s="24" t="s">
        <v>70</v>
      </c>
      <c r="I45" s="24" t="s">
        <v>70</v>
      </c>
      <c r="J45" s="24" t="s">
        <v>70</v>
      </c>
      <c r="K45" s="24" t="s">
        <v>70</v>
      </c>
      <c r="L45" s="24" t="s">
        <v>70</v>
      </c>
      <c r="M45" s="24" t="e">
        <v>#N/A</v>
      </c>
    </row>
    <row r="46" spans="1:13" ht="13.5">
      <c r="A46" t="e">
        <f t="shared" si="2"/>
        <v>#N/A</v>
      </c>
      <c r="B46" t="e">
        <f t="shared" si="3"/>
        <v>#N/A</v>
      </c>
      <c r="C46" s="24">
        <v>1</v>
      </c>
      <c r="D46" s="24" t="s">
        <v>124</v>
      </c>
      <c r="E46" s="24" t="e">
        <v>#N/A</v>
      </c>
      <c r="F46" s="24" t="s">
        <v>70</v>
      </c>
      <c r="G46" s="24" t="s">
        <v>70</v>
      </c>
      <c r="H46" s="24" t="s">
        <v>70</v>
      </c>
      <c r="I46" s="24" t="s">
        <v>70</v>
      </c>
      <c r="J46" s="24" t="s">
        <v>70</v>
      </c>
      <c r="K46" s="24" t="s">
        <v>70</v>
      </c>
      <c r="L46" s="24" t="s">
        <v>70</v>
      </c>
      <c r="M46" s="24" t="e">
        <v>#N/A</v>
      </c>
    </row>
    <row r="47" spans="1:13" ht="13.5">
      <c r="A47" t="e">
        <f t="shared" si="2"/>
        <v>#N/A</v>
      </c>
      <c r="B47" t="e">
        <f t="shared" si="3"/>
        <v>#N/A</v>
      </c>
      <c r="C47" s="24">
        <v>1</v>
      </c>
      <c r="D47" s="24" t="s">
        <v>125</v>
      </c>
      <c r="E47" s="24" t="e">
        <v>#N/A</v>
      </c>
      <c r="F47" s="24" t="s">
        <v>70</v>
      </c>
      <c r="G47" s="24" t="s">
        <v>70</v>
      </c>
      <c r="H47" s="24" t="s">
        <v>70</v>
      </c>
      <c r="I47" s="24" t="s">
        <v>70</v>
      </c>
      <c r="J47" s="24" t="s">
        <v>70</v>
      </c>
      <c r="K47" s="24" t="s">
        <v>70</v>
      </c>
      <c r="L47" s="24" t="s">
        <v>70</v>
      </c>
      <c r="M47" s="24" t="e">
        <v>#N/A</v>
      </c>
    </row>
    <row r="48" spans="1:13" ht="13.5">
      <c r="A48" t="e">
        <f t="shared" si="2"/>
        <v>#N/A</v>
      </c>
      <c r="B48" t="e">
        <f t="shared" si="3"/>
        <v>#N/A</v>
      </c>
      <c r="C48" s="24">
        <v>1</v>
      </c>
      <c r="D48" s="24" t="s">
        <v>125</v>
      </c>
      <c r="E48" s="24" t="e">
        <v>#N/A</v>
      </c>
      <c r="F48" s="24" t="s">
        <v>70</v>
      </c>
      <c r="G48" s="24" t="s">
        <v>70</v>
      </c>
      <c r="H48" s="24" t="s">
        <v>70</v>
      </c>
      <c r="I48" s="24" t="s">
        <v>70</v>
      </c>
      <c r="J48" s="24" t="s">
        <v>70</v>
      </c>
      <c r="K48" s="24" t="s">
        <v>70</v>
      </c>
      <c r="L48" s="24" t="s">
        <v>70</v>
      </c>
      <c r="M48" s="24" t="e">
        <v>#N/A</v>
      </c>
    </row>
    <row r="49" spans="1:13" ht="13.5">
      <c r="A49" t="e">
        <f t="shared" si="2"/>
        <v>#N/A</v>
      </c>
      <c r="B49" t="e">
        <f t="shared" si="3"/>
        <v>#N/A</v>
      </c>
      <c r="C49" s="24">
        <v>1</v>
      </c>
      <c r="D49" s="24" t="s">
        <v>125</v>
      </c>
      <c r="E49" s="24" t="e">
        <v>#N/A</v>
      </c>
      <c r="F49" s="24" t="s">
        <v>70</v>
      </c>
      <c r="G49" s="24" t="s">
        <v>70</v>
      </c>
      <c r="H49" s="24" t="s">
        <v>70</v>
      </c>
      <c r="I49" s="24" t="s">
        <v>70</v>
      </c>
      <c r="J49" s="24" t="s">
        <v>70</v>
      </c>
      <c r="K49" s="24" t="s">
        <v>70</v>
      </c>
      <c r="L49" s="24" t="s">
        <v>70</v>
      </c>
      <c r="M49" s="24" t="e">
        <v>#N/A</v>
      </c>
    </row>
    <row r="50" spans="1:13" ht="13.5">
      <c r="A50" t="e">
        <f t="shared" si="2"/>
        <v>#N/A</v>
      </c>
      <c r="B50" t="e">
        <f t="shared" si="3"/>
        <v>#N/A</v>
      </c>
      <c r="C50" s="24">
        <v>1</v>
      </c>
      <c r="D50" s="24" t="s">
        <v>79</v>
      </c>
      <c r="E50" s="24" t="e">
        <v>#N/A</v>
      </c>
      <c r="F50" s="24" t="s">
        <v>70</v>
      </c>
      <c r="G50" s="24" t="s">
        <v>70</v>
      </c>
      <c r="H50" s="24" t="s">
        <v>70</v>
      </c>
      <c r="I50" s="24" t="s">
        <v>70</v>
      </c>
      <c r="J50" s="24" t="s">
        <v>70</v>
      </c>
      <c r="K50" s="24" t="s">
        <v>70</v>
      </c>
      <c r="L50" s="24" t="s">
        <v>70</v>
      </c>
      <c r="M50" s="24" t="e">
        <v>#N/A</v>
      </c>
    </row>
    <row r="51" spans="1:13" ht="13.5">
      <c r="A51" t="e">
        <f t="shared" si="2"/>
        <v>#N/A</v>
      </c>
      <c r="B51" t="e">
        <f t="shared" si="3"/>
        <v>#N/A</v>
      </c>
      <c r="C51" s="24">
        <v>1</v>
      </c>
      <c r="D51" s="24" t="s">
        <v>79</v>
      </c>
      <c r="E51" s="24" t="e">
        <v>#N/A</v>
      </c>
      <c r="F51" s="24" t="s">
        <v>70</v>
      </c>
      <c r="G51" s="24" t="s">
        <v>70</v>
      </c>
      <c r="H51" s="24" t="s">
        <v>70</v>
      </c>
      <c r="I51" s="24" t="s">
        <v>70</v>
      </c>
      <c r="J51" s="24" t="s">
        <v>70</v>
      </c>
      <c r="K51" s="24" t="s">
        <v>70</v>
      </c>
      <c r="L51" s="24" t="s">
        <v>70</v>
      </c>
      <c r="M51" s="24" t="e">
        <v>#N/A</v>
      </c>
    </row>
    <row r="52" spans="1:13" ht="13.5">
      <c r="A52" t="e">
        <f t="shared" si="2"/>
        <v>#N/A</v>
      </c>
      <c r="B52" t="e">
        <f t="shared" si="3"/>
        <v>#N/A</v>
      </c>
      <c r="C52" s="24">
        <v>1</v>
      </c>
      <c r="D52" s="24" t="s">
        <v>79</v>
      </c>
      <c r="E52" s="24" t="e">
        <v>#N/A</v>
      </c>
      <c r="F52" s="24" t="s">
        <v>70</v>
      </c>
      <c r="G52" s="24" t="s">
        <v>70</v>
      </c>
      <c r="H52" s="24" t="s">
        <v>70</v>
      </c>
      <c r="I52" s="24" t="s">
        <v>70</v>
      </c>
      <c r="J52" s="24" t="s">
        <v>70</v>
      </c>
      <c r="K52" s="24" t="s">
        <v>70</v>
      </c>
      <c r="L52" s="24" t="s">
        <v>70</v>
      </c>
      <c r="M52" s="24" t="e">
        <v>#N/A</v>
      </c>
    </row>
    <row r="53" spans="1:13" ht="13.5">
      <c r="A53" t="e">
        <f t="shared" si="2"/>
        <v>#N/A</v>
      </c>
      <c r="B53" t="e">
        <f t="shared" si="3"/>
        <v>#N/A</v>
      </c>
      <c r="C53" s="24">
        <v>1</v>
      </c>
      <c r="D53" s="24" t="s">
        <v>80</v>
      </c>
      <c r="E53" s="24" t="e">
        <v>#N/A</v>
      </c>
      <c r="F53" s="24" t="s">
        <v>70</v>
      </c>
      <c r="G53" s="24" t="s">
        <v>70</v>
      </c>
      <c r="H53" s="24" t="s">
        <v>70</v>
      </c>
      <c r="I53" s="24" t="s">
        <v>70</v>
      </c>
      <c r="J53" s="24" t="s">
        <v>70</v>
      </c>
      <c r="K53" s="24" t="s">
        <v>70</v>
      </c>
      <c r="L53" s="24" t="s">
        <v>70</v>
      </c>
      <c r="M53" s="24" t="e">
        <v>#N/A</v>
      </c>
    </row>
    <row r="54" spans="1:13" ht="13.5">
      <c r="A54" t="e">
        <f t="shared" si="2"/>
        <v>#N/A</v>
      </c>
      <c r="B54" t="e">
        <f t="shared" si="3"/>
        <v>#N/A</v>
      </c>
      <c r="C54" s="24">
        <v>1</v>
      </c>
      <c r="D54" s="24" t="s">
        <v>80</v>
      </c>
      <c r="E54" s="24" t="e">
        <v>#N/A</v>
      </c>
      <c r="F54" s="24" t="s">
        <v>70</v>
      </c>
      <c r="G54" s="24" t="s">
        <v>70</v>
      </c>
      <c r="H54" s="24" t="s">
        <v>70</v>
      </c>
      <c r="I54" s="24" t="s">
        <v>70</v>
      </c>
      <c r="J54" s="24" t="s">
        <v>70</v>
      </c>
      <c r="K54" s="24" t="s">
        <v>70</v>
      </c>
      <c r="L54" s="24" t="s">
        <v>70</v>
      </c>
      <c r="M54" s="24" t="e">
        <v>#N/A</v>
      </c>
    </row>
    <row r="55" spans="1:13" ht="13.5">
      <c r="A55" t="e">
        <f t="shared" si="2"/>
        <v>#N/A</v>
      </c>
      <c r="B55" t="e">
        <f t="shared" si="3"/>
        <v>#N/A</v>
      </c>
      <c r="C55" s="24">
        <v>1</v>
      </c>
      <c r="D55" s="24" t="s">
        <v>80</v>
      </c>
      <c r="E55" s="24" t="e">
        <v>#N/A</v>
      </c>
      <c r="F55" s="24" t="s">
        <v>70</v>
      </c>
      <c r="G55" s="24" t="s">
        <v>70</v>
      </c>
      <c r="H55" s="24" t="s">
        <v>70</v>
      </c>
      <c r="I55" s="24" t="s">
        <v>70</v>
      </c>
      <c r="J55" s="24" t="s">
        <v>70</v>
      </c>
      <c r="K55" s="24" t="s">
        <v>70</v>
      </c>
      <c r="L55" s="24" t="s">
        <v>70</v>
      </c>
      <c r="M55" s="24" t="e">
        <v>#N/A</v>
      </c>
    </row>
    <row r="56" spans="1:13" ht="13.5">
      <c r="A56" t="e">
        <f t="shared" si="2"/>
        <v>#N/A</v>
      </c>
      <c r="B56" t="e">
        <f t="shared" si="3"/>
        <v>#N/A</v>
      </c>
      <c r="C56" s="24">
        <v>1</v>
      </c>
      <c r="D56" s="24" t="s">
        <v>81</v>
      </c>
      <c r="E56" s="24" t="e">
        <v>#N/A</v>
      </c>
      <c r="F56" s="24" t="s">
        <v>70</v>
      </c>
      <c r="G56" s="24" t="s">
        <v>70</v>
      </c>
      <c r="H56" s="24" t="s">
        <v>70</v>
      </c>
      <c r="I56" s="24" t="s">
        <v>70</v>
      </c>
      <c r="J56" s="24" t="s">
        <v>70</v>
      </c>
      <c r="K56" s="24" t="s">
        <v>70</v>
      </c>
      <c r="L56" s="24" t="s">
        <v>70</v>
      </c>
      <c r="M56" s="24" t="e">
        <v>#N/A</v>
      </c>
    </row>
    <row r="57" spans="1:13" ht="13.5">
      <c r="A57" t="e">
        <f t="shared" si="2"/>
        <v>#N/A</v>
      </c>
      <c r="B57" t="e">
        <f t="shared" si="3"/>
        <v>#N/A</v>
      </c>
      <c r="C57" s="24">
        <v>1</v>
      </c>
      <c r="D57" s="24" t="s">
        <v>81</v>
      </c>
      <c r="E57" s="24" t="e">
        <v>#N/A</v>
      </c>
      <c r="F57" s="24" t="s">
        <v>70</v>
      </c>
      <c r="G57" s="24" t="s">
        <v>70</v>
      </c>
      <c r="H57" s="24" t="s">
        <v>70</v>
      </c>
      <c r="I57" s="24" t="s">
        <v>70</v>
      </c>
      <c r="J57" s="24" t="s">
        <v>70</v>
      </c>
      <c r="K57" s="24" t="s">
        <v>70</v>
      </c>
      <c r="L57" s="24" t="s">
        <v>70</v>
      </c>
      <c r="M57" s="24" t="e">
        <v>#N/A</v>
      </c>
    </row>
    <row r="58" spans="1:13" ht="13.5">
      <c r="A58" t="e">
        <f t="shared" si="2"/>
        <v>#N/A</v>
      </c>
      <c r="B58" t="e">
        <f t="shared" si="3"/>
        <v>#N/A</v>
      </c>
      <c r="C58" s="24">
        <v>1</v>
      </c>
      <c r="D58" s="24" t="s">
        <v>81</v>
      </c>
      <c r="E58" s="24" t="e">
        <v>#N/A</v>
      </c>
      <c r="F58" s="24" t="s">
        <v>70</v>
      </c>
      <c r="G58" s="24" t="s">
        <v>70</v>
      </c>
      <c r="H58" s="24" t="s">
        <v>70</v>
      </c>
      <c r="I58" s="24" t="s">
        <v>70</v>
      </c>
      <c r="J58" s="24" t="s">
        <v>70</v>
      </c>
      <c r="K58" s="24" t="s">
        <v>70</v>
      </c>
      <c r="L58" s="24" t="s">
        <v>70</v>
      </c>
      <c r="M58" s="24" t="e">
        <v>#N/A</v>
      </c>
    </row>
    <row r="59" spans="1:13" ht="13.5">
      <c r="A59" t="e">
        <f t="shared" si="2"/>
        <v>#N/A</v>
      </c>
      <c r="B59" t="e">
        <f t="shared" si="3"/>
        <v>#N/A</v>
      </c>
      <c r="C59" s="24">
        <v>1</v>
      </c>
      <c r="D59" s="24" t="s">
        <v>82</v>
      </c>
      <c r="E59" s="24" t="e">
        <v>#N/A</v>
      </c>
      <c r="F59" s="24" t="s">
        <v>70</v>
      </c>
      <c r="G59" s="24" t="s">
        <v>70</v>
      </c>
      <c r="H59" s="24" t="s">
        <v>70</v>
      </c>
      <c r="I59" s="24" t="s">
        <v>70</v>
      </c>
      <c r="J59" s="24" t="s">
        <v>70</v>
      </c>
      <c r="K59" s="24" t="s">
        <v>70</v>
      </c>
      <c r="L59" s="24" t="s">
        <v>70</v>
      </c>
      <c r="M59" s="24" t="e">
        <v>#N/A</v>
      </c>
    </row>
    <row r="60" spans="1:13" ht="13.5">
      <c r="A60" t="e">
        <f t="shared" si="2"/>
        <v>#N/A</v>
      </c>
      <c r="B60" t="e">
        <f t="shared" si="3"/>
        <v>#N/A</v>
      </c>
      <c r="C60" s="24">
        <v>1</v>
      </c>
      <c r="D60" s="24" t="s">
        <v>82</v>
      </c>
      <c r="E60" s="24" t="e">
        <v>#N/A</v>
      </c>
      <c r="F60" s="24" t="s">
        <v>70</v>
      </c>
      <c r="G60" s="24" t="s">
        <v>70</v>
      </c>
      <c r="H60" s="24" t="s">
        <v>70</v>
      </c>
      <c r="I60" s="24" t="s">
        <v>70</v>
      </c>
      <c r="J60" s="24" t="s">
        <v>70</v>
      </c>
      <c r="K60" s="24" t="s">
        <v>70</v>
      </c>
      <c r="L60" s="24" t="s">
        <v>70</v>
      </c>
      <c r="M60" s="24" t="e">
        <v>#N/A</v>
      </c>
    </row>
    <row r="61" spans="1:13" ht="13.5">
      <c r="A61" t="e">
        <f t="shared" si="2"/>
        <v>#N/A</v>
      </c>
      <c r="B61" t="e">
        <f t="shared" si="3"/>
        <v>#N/A</v>
      </c>
      <c r="C61" s="24">
        <v>1</v>
      </c>
      <c r="D61" s="24" t="s">
        <v>82</v>
      </c>
      <c r="E61" s="24" t="e">
        <v>#N/A</v>
      </c>
      <c r="F61" s="24" t="s">
        <v>70</v>
      </c>
      <c r="G61" s="24" t="s">
        <v>70</v>
      </c>
      <c r="H61" s="24" t="s">
        <v>70</v>
      </c>
      <c r="I61" s="24" t="s">
        <v>70</v>
      </c>
      <c r="J61" s="24" t="s">
        <v>70</v>
      </c>
      <c r="K61" s="24" t="s">
        <v>70</v>
      </c>
      <c r="L61" s="24" t="s">
        <v>70</v>
      </c>
      <c r="M61" s="24" t="e">
        <v>#N/A</v>
      </c>
    </row>
    <row r="62" spans="1:13" ht="13.5">
      <c r="A62" t="e">
        <f t="shared" si="2"/>
        <v>#N/A</v>
      </c>
      <c r="B62" t="e">
        <f t="shared" si="3"/>
        <v>#N/A</v>
      </c>
      <c r="C62" s="24">
        <v>1</v>
      </c>
      <c r="D62" s="24" t="s">
        <v>83</v>
      </c>
      <c r="E62" s="24" t="e">
        <v>#N/A</v>
      </c>
      <c r="F62" s="24" t="s">
        <v>70</v>
      </c>
      <c r="G62" s="24" t="s">
        <v>70</v>
      </c>
      <c r="H62" s="24" t="s">
        <v>70</v>
      </c>
      <c r="I62" s="24" t="s">
        <v>70</v>
      </c>
      <c r="J62" s="24" t="s">
        <v>70</v>
      </c>
      <c r="K62" s="24" t="s">
        <v>70</v>
      </c>
      <c r="L62" s="24" t="s">
        <v>70</v>
      </c>
      <c r="M62" s="24" t="e">
        <v>#N/A</v>
      </c>
    </row>
    <row r="63" spans="1:13" ht="13.5">
      <c r="A63" t="e">
        <f t="shared" si="2"/>
        <v>#N/A</v>
      </c>
      <c r="B63" t="e">
        <f t="shared" si="3"/>
        <v>#N/A</v>
      </c>
      <c r="C63" s="24">
        <v>1</v>
      </c>
      <c r="D63" s="24" t="s">
        <v>83</v>
      </c>
      <c r="E63" s="24" t="e">
        <v>#N/A</v>
      </c>
      <c r="F63" s="24" t="s">
        <v>70</v>
      </c>
      <c r="G63" s="24" t="s">
        <v>70</v>
      </c>
      <c r="H63" s="24" t="s">
        <v>70</v>
      </c>
      <c r="I63" s="24" t="s">
        <v>70</v>
      </c>
      <c r="J63" s="24" t="s">
        <v>70</v>
      </c>
      <c r="K63" s="24" t="s">
        <v>70</v>
      </c>
      <c r="L63" s="24" t="s">
        <v>70</v>
      </c>
      <c r="M63" s="24" t="e">
        <v>#N/A</v>
      </c>
    </row>
    <row r="64" spans="1:13" ht="13.5">
      <c r="A64" t="e">
        <f t="shared" si="2"/>
        <v>#N/A</v>
      </c>
      <c r="B64" t="e">
        <f t="shared" si="3"/>
        <v>#N/A</v>
      </c>
      <c r="C64" s="24">
        <v>1</v>
      </c>
      <c r="D64" s="24" t="s">
        <v>83</v>
      </c>
      <c r="E64" s="24" t="e">
        <v>#N/A</v>
      </c>
      <c r="F64" s="24" t="s">
        <v>70</v>
      </c>
      <c r="G64" s="24" t="s">
        <v>70</v>
      </c>
      <c r="H64" s="24" t="s">
        <v>70</v>
      </c>
      <c r="I64" s="24" t="s">
        <v>70</v>
      </c>
      <c r="J64" s="24" t="s">
        <v>70</v>
      </c>
      <c r="K64" s="24" t="s">
        <v>70</v>
      </c>
      <c r="L64" s="24" t="s">
        <v>70</v>
      </c>
      <c r="M64" s="24" t="e">
        <v>#N/A</v>
      </c>
    </row>
    <row r="65" spans="1:13" ht="13.5">
      <c r="A65" t="e">
        <f t="shared" si="2"/>
        <v>#N/A</v>
      </c>
      <c r="B65" t="e">
        <f t="shared" si="3"/>
        <v>#N/A</v>
      </c>
      <c r="C65" s="24">
        <v>1</v>
      </c>
      <c r="D65" s="24" t="s">
        <v>84</v>
      </c>
      <c r="E65" s="24" t="e">
        <v>#N/A</v>
      </c>
      <c r="F65" s="24" t="s">
        <v>70</v>
      </c>
      <c r="G65" s="24" t="s">
        <v>70</v>
      </c>
      <c r="H65" s="24" t="s">
        <v>70</v>
      </c>
      <c r="I65" s="24" t="s">
        <v>70</v>
      </c>
      <c r="J65" s="24" t="s">
        <v>70</v>
      </c>
      <c r="K65" s="24" t="s">
        <v>70</v>
      </c>
      <c r="L65" s="24" t="s">
        <v>70</v>
      </c>
      <c r="M65" s="24" t="e">
        <v>#N/A</v>
      </c>
    </row>
    <row r="66" spans="1:13" ht="13.5">
      <c r="A66" t="e">
        <f t="shared" si="2"/>
        <v>#N/A</v>
      </c>
      <c r="B66" t="e">
        <f>A66*10+M66</f>
        <v>#N/A</v>
      </c>
      <c r="C66" s="24">
        <v>1</v>
      </c>
      <c r="D66" s="24" t="s">
        <v>84</v>
      </c>
      <c r="E66" s="24" t="e">
        <v>#N/A</v>
      </c>
      <c r="F66" s="24" t="s">
        <v>70</v>
      </c>
      <c r="G66" s="24" t="s">
        <v>70</v>
      </c>
      <c r="H66" s="24" t="s">
        <v>70</v>
      </c>
      <c r="I66" s="24" t="s">
        <v>70</v>
      </c>
      <c r="J66" s="24" t="s">
        <v>70</v>
      </c>
      <c r="K66" s="24" t="s">
        <v>70</v>
      </c>
      <c r="L66" s="24" t="s">
        <v>70</v>
      </c>
      <c r="M66" s="24" t="e">
        <v>#N/A</v>
      </c>
    </row>
    <row r="67" spans="1:13" ht="13.5">
      <c r="A67" t="e">
        <f t="shared" si="2"/>
        <v>#N/A</v>
      </c>
      <c r="B67" t="e">
        <f>A67*10+M67</f>
        <v>#N/A</v>
      </c>
      <c r="C67" s="24">
        <v>1</v>
      </c>
      <c r="D67" s="24" t="s">
        <v>84</v>
      </c>
      <c r="E67" s="24" t="e">
        <v>#N/A</v>
      </c>
      <c r="F67" s="24" t="s">
        <v>70</v>
      </c>
      <c r="G67" s="24" t="s">
        <v>70</v>
      </c>
      <c r="H67" s="24" t="s">
        <v>70</v>
      </c>
      <c r="I67" s="24" t="s">
        <v>70</v>
      </c>
      <c r="J67" s="24" t="s">
        <v>70</v>
      </c>
      <c r="K67" s="24" t="s">
        <v>70</v>
      </c>
      <c r="L67" s="24" t="s">
        <v>70</v>
      </c>
      <c r="M67" s="24" t="e">
        <v>#N/A</v>
      </c>
    </row>
    <row r="68" spans="1:13" ht="13.5">
      <c r="A68" t="e">
        <f t="shared" si="2"/>
        <v>#N/A</v>
      </c>
      <c r="B68" t="e">
        <f>A68*10+M68</f>
        <v>#N/A</v>
      </c>
      <c r="C68" s="24">
        <v>1</v>
      </c>
      <c r="D68" s="24" t="s">
        <v>520</v>
      </c>
      <c r="E68" s="24" t="e">
        <v>#N/A</v>
      </c>
      <c r="F68" s="24" t="s">
        <v>70</v>
      </c>
      <c r="G68" s="24" t="s">
        <v>70</v>
      </c>
      <c r="H68" s="24" t="s">
        <v>70</v>
      </c>
      <c r="I68" s="24" t="s">
        <v>70</v>
      </c>
      <c r="J68" s="24" t="s">
        <v>70</v>
      </c>
      <c r="K68" s="24" t="s">
        <v>70</v>
      </c>
      <c r="L68" s="24" t="s">
        <v>70</v>
      </c>
      <c r="M68" s="24" t="e">
        <v>#N/A</v>
      </c>
    </row>
    <row r="69" spans="1:13" ht="13.5">
      <c r="A69" t="e">
        <f t="shared" si="2"/>
        <v>#N/A</v>
      </c>
      <c r="B69" t="e">
        <f>A69*10+M69</f>
        <v>#N/A</v>
      </c>
      <c r="C69" s="24">
        <v>1</v>
      </c>
      <c r="D69" s="24" t="s">
        <v>520</v>
      </c>
      <c r="E69" s="24" t="e">
        <v>#N/A</v>
      </c>
      <c r="F69" s="24" t="s">
        <v>70</v>
      </c>
      <c r="G69" s="24" t="s">
        <v>70</v>
      </c>
      <c r="H69" s="24" t="s">
        <v>70</v>
      </c>
      <c r="I69" s="24" t="s">
        <v>70</v>
      </c>
      <c r="J69" s="24" t="s">
        <v>70</v>
      </c>
      <c r="K69" s="24" t="s">
        <v>70</v>
      </c>
      <c r="L69" s="24" t="s">
        <v>70</v>
      </c>
      <c r="M69" s="24" t="e">
        <v>#N/A</v>
      </c>
    </row>
    <row r="70" spans="1:13" ht="13.5">
      <c r="A70" t="e">
        <f t="shared" si="2"/>
        <v>#N/A</v>
      </c>
      <c r="B70" t="e">
        <f>A70*10+M70</f>
        <v>#N/A</v>
      </c>
      <c r="C70" s="24">
        <v>1</v>
      </c>
      <c r="D70" s="24" t="s">
        <v>520</v>
      </c>
      <c r="E70" s="24" t="e">
        <v>#N/A</v>
      </c>
      <c r="F70" s="24" t="s">
        <v>70</v>
      </c>
      <c r="G70" s="24" t="s">
        <v>70</v>
      </c>
      <c r="H70" s="24" t="s">
        <v>70</v>
      </c>
      <c r="I70" s="24" t="s">
        <v>70</v>
      </c>
      <c r="J70" s="24" t="s">
        <v>70</v>
      </c>
      <c r="K70" s="24" t="s">
        <v>70</v>
      </c>
      <c r="L70" s="24" t="s">
        <v>70</v>
      </c>
      <c r="M70" s="24" t="e">
        <v>#N/A</v>
      </c>
    </row>
  </sheetData>
  <sheetProtection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Q52"/>
  <sheetViews>
    <sheetView zoomScaleSheetLayoutView="100" zoomScalePageLayoutView="0" workbookViewId="0" topLeftCell="A2">
      <selection activeCell="A2" sqref="A2:K2"/>
    </sheetView>
  </sheetViews>
  <sheetFormatPr defaultColWidth="9.00390625" defaultRowHeight="13.5"/>
  <cols>
    <col min="1" max="1" width="4.625" style="1" customWidth="1"/>
    <col min="2" max="2" width="11.75390625" style="2" bestFit="1" customWidth="1"/>
    <col min="3" max="4" width="14.00390625" style="2" bestFit="1" customWidth="1"/>
    <col min="5" max="6" width="2.625" style="2" customWidth="1"/>
    <col min="7" max="7" width="8.625" style="2" bestFit="1" customWidth="1"/>
    <col min="8" max="8" width="7.50390625" style="2" bestFit="1" customWidth="1"/>
    <col min="9" max="11" width="14.625" style="2" customWidth="1"/>
    <col min="12" max="13" width="5.625" style="2" customWidth="1"/>
    <col min="14" max="16" width="12.625" style="2" customWidth="1"/>
    <col min="17" max="17" width="11.625" style="2" bestFit="1" customWidth="1"/>
    <col min="18" max="16384" width="9.00390625" style="2" customWidth="1"/>
  </cols>
  <sheetData>
    <row r="1" spans="1:13" ht="13.5" hidden="1">
      <c r="A1" s="14"/>
      <c r="B1" s="14">
        <v>5</v>
      </c>
      <c r="C1" s="14">
        <v>6</v>
      </c>
      <c r="D1" s="14">
        <v>7</v>
      </c>
      <c r="E1" s="14">
        <v>8</v>
      </c>
      <c r="F1" s="14">
        <v>9</v>
      </c>
      <c r="G1" s="14">
        <v>10</v>
      </c>
      <c r="H1" s="14">
        <v>11</v>
      </c>
      <c r="I1" s="14">
        <v>11</v>
      </c>
      <c r="J1" s="14">
        <v>11</v>
      </c>
      <c r="K1" s="14">
        <v>11</v>
      </c>
      <c r="L1" s="14">
        <v>12</v>
      </c>
      <c r="M1" s="14">
        <v>12</v>
      </c>
    </row>
    <row r="2" spans="1:17" s="1" customFormat="1" ht="13.5">
      <c r="A2" s="14" t="s">
        <v>482</v>
      </c>
      <c r="B2" s="15" t="s">
        <v>483</v>
      </c>
      <c r="C2" s="16" t="s">
        <v>484</v>
      </c>
      <c r="D2" s="16" t="s">
        <v>485</v>
      </c>
      <c r="E2" s="16" t="s">
        <v>487</v>
      </c>
      <c r="F2" s="16" t="s">
        <v>488</v>
      </c>
      <c r="G2" s="16" t="s">
        <v>489</v>
      </c>
      <c r="H2" s="16" t="s">
        <v>490</v>
      </c>
      <c r="I2" s="16" t="s">
        <v>491</v>
      </c>
      <c r="J2" s="16" t="s">
        <v>492</v>
      </c>
      <c r="K2" s="16" t="s">
        <v>493</v>
      </c>
      <c r="L2" s="16" t="s">
        <v>41</v>
      </c>
      <c r="M2" s="16" t="s">
        <v>42</v>
      </c>
      <c r="N2" s="25" t="s">
        <v>47</v>
      </c>
      <c r="O2" s="25" t="s">
        <v>48</v>
      </c>
      <c r="P2" s="25" t="s">
        <v>49</v>
      </c>
      <c r="Q2" s="25" t="s">
        <v>4</v>
      </c>
    </row>
    <row r="3" spans="1:17" ht="13.5">
      <c r="A3" s="14">
        <v>1</v>
      </c>
      <c r="B3" s="11">
        <f>IF(ISERROR(VLOOKUP($A3,'データ作成貼付２'!$A$2:$M$97,'データ完成'!B$1,FALSE))=TRUE,"",VLOOKUP($A3,'データ作成貼付２'!$A$2:$M$97,'データ完成'!B$1,FALSE))</f>
      </c>
      <c r="C3" s="11">
        <f>IF(ISERROR(VLOOKUP($A3,'データ作成貼付２'!$A$2:$M$97,'データ完成'!C$1,FALSE))=TRUE,"",VLOOKUP($A3,'データ作成貼付２'!$A$2:$M$97,'データ完成'!C$1,FALSE))</f>
      </c>
      <c r="D3" s="11">
        <f>IF(ISERROR(VLOOKUP($A3,'データ作成貼付２'!$A$2:$M$97,'データ完成'!D$1,FALSE))=TRUE,"",VLOOKUP($A3,'データ作成貼付２'!$A$2:$M$97,'データ完成'!D$1,FALSE))</f>
      </c>
      <c r="E3" s="11">
        <f>IF(ISERROR(VLOOKUP($A3,'データ作成貼付２'!$A$2:$M$97,'データ完成'!E$1,FALSE))=TRUE,"",VLOOKUP($A3,'データ作成貼付２'!$A$2:$M$97,'データ完成'!E$1,FALSE))</f>
      </c>
      <c r="F3" s="11">
        <f>IF(ISERROR(VLOOKUP($A3,'データ作成貼付２'!$A$2:$M$97,'データ完成'!F$1,FALSE))=TRUE,"",VLOOKUP($A3,'データ作成貼付２'!$A$2:$M$97,'データ完成'!F$1,FALSE))</f>
      </c>
      <c r="G3" s="11">
        <f>IF(ISERROR(VLOOKUP($A3,'データ作成貼付２'!$A$2:$M$97,'データ完成'!G$1,FALSE))=TRUE,"",VLOOKUP($A3,'データ作成貼付２'!$A$2:$M$97,'データ完成'!G$1,FALSE))</f>
      </c>
      <c r="H3" s="11">
        <f>IF(ISERROR(VLOOKUP($A3,'データ作成貼付２'!$A$2:$M$97,'データ完成'!H$1,FALSE))=TRUE,"",VLOOKUP($A3,'データ作成貼付２'!$A$2:$M$97,'データ完成'!H$1,FALSE))</f>
      </c>
      <c r="I3" s="10">
        <f>IF(ISERROR(VLOOKUP($A3*10+1,'データ作成貼付２'!$B$2:$M$97,'データ完成'!I$1,FALSE))=TRUE,"",VLOOKUP($A3*10+1,'データ作成貼付２'!$B$2:$M$97,'データ完成'!I$1,FALSE))</f>
      </c>
      <c r="J3" s="10">
        <f>IF(ISERROR(VLOOKUP($A3*10+2,'データ作成貼付２'!$B$2:$M$97,'データ完成'!J$1,FALSE))=TRUE,"",VLOOKUP($A3*10+2,'データ作成貼付２'!$B$2:$M$97,'データ完成'!J$1,FALSE))</f>
      </c>
      <c r="K3" s="10">
        <f>IF(ISERROR(VLOOKUP($A3*10+3,'データ作成貼付２'!$B$2:$M$97,'データ完成'!K$1,FALSE))=TRUE,"",VLOOKUP($A3*10+3,'データ作成貼付２'!$B$2:$M$97,'データ完成'!K$1,FALSE))</f>
      </c>
      <c r="L3" s="17">
        <f>IF(ISERROR(VLOOKUP($A3*10+4,'データ作成貼付２'!$B$2:$M$238,'データ完成'!L$1,FALSE))=TRUE,"","○")</f>
      </c>
      <c r="M3" s="17">
        <f>IF(ISERROR(VLOOKUP($A3*10+5,'データ作成貼付２'!$B$2:$M$238,'データ完成'!M$1,FALSE))=TRUE,"","○")</f>
      </c>
      <c r="N3" s="3">
        <f>IF(I3="","",VLOOKUP(LEFT(I3,5),'初期設定'!$E$19:$F$39,2,FALSE))</f>
      </c>
      <c r="O3" s="3">
        <f>IF(J3="","",VLOOKUP(LEFT(J3,5),'初期設定'!$E$19:$F$39,2,FALSE))</f>
      </c>
      <c r="P3" s="3">
        <f>IF(K3="","",VLOOKUP(LEFT(K3,5),'初期設定'!$E$19:$F$39,2,FALSE))</f>
      </c>
      <c r="Q3" s="3">
        <f>IF(G3="","",VLOOKUP(VALUE(RIGHT(G3,6)),'学校番号'!$A$2:$B$51,2))</f>
      </c>
    </row>
    <row r="4" spans="1:17" ht="13.5">
      <c r="A4" s="14">
        <v>2</v>
      </c>
      <c r="B4" s="12">
        <f>IF(ISERROR(VLOOKUP($A4,'データ作成貼付２'!$A$2:$M$97,'データ完成'!B$1,FALSE))=TRUE,"",VLOOKUP($A4,'データ作成貼付２'!$A$2:$M$97,'データ完成'!B$1,FALSE))</f>
      </c>
      <c r="C4" s="3">
        <f>IF(ISERROR(VLOOKUP($A4,'データ作成貼付２'!$A$2:$M$97,'データ完成'!C$1,FALSE))=TRUE,"",VLOOKUP($A4,'データ作成貼付２'!$A$2:$M$97,'データ完成'!C$1,FALSE))</f>
      </c>
      <c r="D4" s="3">
        <f>IF(ISERROR(VLOOKUP($A4,'データ作成貼付２'!$A$2:$M$97,'データ完成'!D$1,FALSE))=TRUE,"",VLOOKUP($A4,'データ作成貼付２'!$A$2:$M$97,'データ完成'!D$1,FALSE))</f>
      </c>
      <c r="E4" s="3">
        <f>IF(ISERROR(VLOOKUP($A4,'データ作成貼付２'!$A$2:$M$97,'データ完成'!E$1,FALSE))=TRUE,"",VLOOKUP($A4,'データ作成貼付２'!$A$2:$M$97,'データ完成'!E$1,FALSE))</f>
      </c>
      <c r="F4" s="3">
        <f>IF(ISERROR(VLOOKUP($A4,'データ作成貼付２'!$A$2:$M$97,'データ完成'!F$1,FALSE))=TRUE,"",VLOOKUP($A4,'データ作成貼付２'!$A$2:$M$97,'データ完成'!F$1,FALSE))</f>
      </c>
      <c r="G4" s="3">
        <f>IF(ISERROR(VLOOKUP($A4,'データ作成貼付２'!$A$2:$M$97,'データ完成'!G$1,FALSE))=TRUE,"",VLOOKUP($A4,'データ作成貼付２'!$A$2:$M$97,'データ完成'!G$1,FALSE))</f>
      </c>
      <c r="H4" s="3">
        <f>IF(ISERROR(VLOOKUP($A4,'データ作成貼付２'!$A$2:$M$97,'データ完成'!H$1,FALSE))=TRUE,"",VLOOKUP($A4,'データ作成貼付２'!$A$2:$M$97,'データ完成'!H$1,FALSE))</f>
      </c>
      <c r="I4" s="3">
        <f>IF(ISERROR(VLOOKUP($A4*10+1,'データ作成貼付２'!$B$2:$M$97,'データ完成'!I$1,FALSE))=TRUE,"",VLOOKUP($A4*10+1,'データ作成貼付２'!$B$2:$M$97,'データ完成'!I$1,FALSE))</f>
      </c>
      <c r="J4" s="3">
        <f>IF(ISERROR(VLOOKUP($A4*10+2,'データ作成貼付２'!$B$2:$M$97,'データ完成'!J$1,FALSE))=TRUE,"",VLOOKUP($A4*10+2,'データ作成貼付２'!$B$2:$M$97,'データ完成'!J$1,FALSE))</f>
      </c>
      <c r="K4" s="3">
        <f>IF(ISERROR(VLOOKUP($A4*10+3,'データ作成貼付２'!$B$2:$M$97,'データ完成'!K$1,FALSE))=TRUE,"",VLOOKUP($A4*10+3,'データ作成貼付２'!$B$2:$M$97,'データ完成'!K$1,FALSE))</f>
      </c>
      <c r="L4" s="18">
        <f>IF(ISERROR(VLOOKUP($A4*10+4,'データ作成貼付２'!$B$2:$M$238,'データ完成'!L$1,FALSE))=TRUE,"","○")</f>
      </c>
      <c r="M4" s="18">
        <f>IF(ISERROR(VLOOKUP($A4*10+5,'データ作成貼付２'!$B$2:$M$238,'データ完成'!M$1,FALSE))=TRUE,"","○")</f>
      </c>
      <c r="N4" s="3">
        <f>IF(I4="","",VLOOKUP(LEFT(I4,5),'初期設定'!$E$19:$F$39,2,FALSE))</f>
      </c>
      <c r="O4" s="3">
        <f>IF(J4="","",VLOOKUP(LEFT(J4,5),'初期設定'!$E$19:$F$39,2,FALSE))</f>
      </c>
      <c r="P4" s="3">
        <f>IF(K4="","",VLOOKUP(LEFT(K4,5),'初期設定'!$E$19:$F$39,2,FALSE))</f>
      </c>
      <c r="Q4" s="3">
        <f>IF(G4="","",VLOOKUP(VALUE(RIGHT(G4,6)),'学校番号'!$A$2:$B$51,2))</f>
      </c>
    </row>
    <row r="5" spans="1:17" ht="13.5">
      <c r="A5" s="14">
        <v>3</v>
      </c>
      <c r="B5" s="12">
        <f>IF(ISERROR(VLOOKUP($A5,'データ作成貼付２'!$A$2:$M$97,'データ完成'!B$1,FALSE))=TRUE,"",VLOOKUP($A5,'データ作成貼付２'!$A$2:$M$97,'データ完成'!B$1,FALSE))</f>
      </c>
      <c r="C5" s="3">
        <f>IF(ISERROR(VLOOKUP($A5,'データ作成貼付２'!$A$2:$M$97,'データ完成'!C$1,FALSE))=TRUE,"",VLOOKUP($A5,'データ作成貼付２'!$A$2:$M$97,'データ完成'!C$1,FALSE))</f>
      </c>
      <c r="D5" s="3">
        <f>IF(ISERROR(VLOOKUP($A5,'データ作成貼付２'!$A$2:$M$97,'データ完成'!D$1,FALSE))=TRUE,"",VLOOKUP($A5,'データ作成貼付２'!$A$2:$M$97,'データ完成'!D$1,FALSE))</f>
      </c>
      <c r="E5" s="3">
        <f>IF(ISERROR(VLOOKUP($A5,'データ作成貼付２'!$A$2:$M$97,'データ完成'!E$1,FALSE))=TRUE,"",VLOOKUP($A5,'データ作成貼付２'!$A$2:$M$97,'データ完成'!E$1,FALSE))</f>
      </c>
      <c r="F5" s="3">
        <f>IF(ISERROR(VLOOKUP($A5,'データ作成貼付２'!$A$2:$M$97,'データ完成'!F$1,FALSE))=TRUE,"",VLOOKUP($A5,'データ作成貼付２'!$A$2:$M$97,'データ完成'!F$1,FALSE))</f>
      </c>
      <c r="G5" s="3">
        <f>IF(ISERROR(VLOOKUP($A5,'データ作成貼付２'!$A$2:$M$97,'データ完成'!G$1,FALSE))=TRUE,"",VLOOKUP($A5,'データ作成貼付２'!$A$2:$M$97,'データ完成'!G$1,FALSE))</f>
      </c>
      <c r="H5" s="3">
        <f>IF(ISERROR(VLOOKUP($A5,'データ作成貼付２'!$A$2:$M$97,'データ完成'!H$1,FALSE))=TRUE,"",VLOOKUP($A5,'データ作成貼付２'!$A$2:$M$97,'データ完成'!H$1,FALSE))</f>
      </c>
      <c r="I5" s="3">
        <f>IF(ISERROR(VLOOKUP($A5*10+1,'データ作成貼付２'!$B$2:$M$97,'データ完成'!I$1,FALSE))=TRUE,"",VLOOKUP($A5*10+1,'データ作成貼付２'!$B$2:$M$97,'データ完成'!I$1,FALSE))</f>
      </c>
      <c r="J5" s="3">
        <f>IF(ISERROR(VLOOKUP($A5*10+2,'データ作成貼付２'!$B$2:$M$97,'データ完成'!J$1,FALSE))=TRUE,"",VLOOKUP($A5*10+2,'データ作成貼付２'!$B$2:$M$97,'データ完成'!J$1,FALSE))</f>
      </c>
      <c r="K5" s="3">
        <f>IF(ISERROR(VLOOKUP($A5*10+3,'データ作成貼付２'!$B$2:$M$97,'データ完成'!K$1,FALSE))=TRUE,"",VLOOKUP($A5*10+3,'データ作成貼付２'!$B$2:$M$97,'データ完成'!K$1,FALSE))</f>
      </c>
      <c r="L5" s="18">
        <f>IF(ISERROR(VLOOKUP($A5*10+4,'データ作成貼付２'!$B$2:$M$238,'データ完成'!L$1,FALSE))=TRUE,"","○")</f>
      </c>
      <c r="M5" s="18">
        <f>IF(ISERROR(VLOOKUP($A5*10+5,'データ作成貼付２'!$B$2:$M$238,'データ完成'!M$1,FALSE))=TRUE,"","○")</f>
      </c>
      <c r="N5" s="3">
        <f>IF(I5="","",VLOOKUP(LEFT(I5,5),'初期設定'!$E$19:$F$39,2,FALSE))</f>
      </c>
      <c r="O5" s="3">
        <f>IF(J5="","",VLOOKUP(LEFT(J5,5),'初期設定'!$E$19:$F$39,2,FALSE))</f>
      </c>
      <c r="P5" s="3">
        <f>IF(K5="","",VLOOKUP(LEFT(K5,5),'初期設定'!$E$19:$F$39,2,FALSE))</f>
      </c>
      <c r="Q5" s="3">
        <f>IF(G5="","",VLOOKUP(VALUE(RIGHT(G5,6)),'学校番号'!$A$2:$B$51,2))</f>
      </c>
    </row>
    <row r="6" spans="1:17" ht="13.5">
      <c r="A6" s="14">
        <v>4</v>
      </c>
      <c r="B6" s="12">
        <f>IF(ISERROR(VLOOKUP($A6,'データ作成貼付２'!$A$2:$M$97,'データ完成'!B$1,FALSE))=TRUE,"",VLOOKUP($A6,'データ作成貼付２'!$A$2:$M$97,'データ完成'!B$1,FALSE))</f>
      </c>
      <c r="C6" s="3">
        <f>IF(ISERROR(VLOOKUP($A6,'データ作成貼付２'!$A$2:$M$97,'データ完成'!C$1,FALSE))=TRUE,"",VLOOKUP($A6,'データ作成貼付２'!$A$2:$M$97,'データ完成'!C$1,FALSE))</f>
      </c>
      <c r="D6" s="3">
        <f>IF(ISERROR(VLOOKUP($A6,'データ作成貼付２'!$A$2:$M$97,'データ完成'!D$1,FALSE))=TRUE,"",VLOOKUP($A6,'データ作成貼付２'!$A$2:$M$97,'データ完成'!D$1,FALSE))</f>
      </c>
      <c r="E6" s="3">
        <f>IF(ISERROR(VLOOKUP($A6,'データ作成貼付２'!$A$2:$M$97,'データ完成'!E$1,FALSE))=TRUE,"",VLOOKUP($A6,'データ作成貼付２'!$A$2:$M$97,'データ完成'!E$1,FALSE))</f>
      </c>
      <c r="F6" s="3">
        <f>IF(ISERROR(VLOOKUP($A6,'データ作成貼付２'!$A$2:$M$97,'データ完成'!F$1,FALSE))=TRUE,"",VLOOKUP($A6,'データ作成貼付２'!$A$2:$M$97,'データ完成'!F$1,FALSE))</f>
      </c>
      <c r="G6" s="3">
        <f>IF(ISERROR(VLOOKUP($A6,'データ作成貼付２'!$A$2:$M$97,'データ完成'!G$1,FALSE))=TRUE,"",VLOOKUP($A6,'データ作成貼付２'!$A$2:$M$97,'データ完成'!G$1,FALSE))</f>
      </c>
      <c r="H6" s="3">
        <f>IF(ISERROR(VLOOKUP($A6,'データ作成貼付２'!$A$2:$M$97,'データ完成'!H$1,FALSE))=TRUE,"",VLOOKUP($A6,'データ作成貼付２'!$A$2:$M$97,'データ完成'!H$1,FALSE))</f>
      </c>
      <c r="I6" s="3">
        <f>IF(ISERROR(VLOOKUP($A6*10+1,'データ作成貼付２'!$B$2:$M$97,'データ完成'!I$1,FALSE))=TRUE,"",VLOOKUP($A6*10+1,'データ作成貼付２'!$B$2:$M$97,'データ完成'!I$1,FALSE))</f>
      </c>
      <c r="J6" s="3">
        <f>IF(ISERROR(VLOOKUP($A6*10+2,'データ作成貼付２'!$B$2:$M$97,'データ完成'!J$1,FALSE))=TRUE,"",VLOOKUP($A6*10+2,'データ作成貼付２'!$B$2:$M$97,'データ完成'!J$1,FALSE))</f>
      </c>
      <c r="K6" s="3">
        <f>IF(ISERROR(VLOOKUP($A6*10+3,'データ作成貼付２'!$B$2:$M$97,'データ完成'!K$1,FALSE))=TRUE,"",VLOOKUP($A6*10+3,'データ作成貼付２'!$B$2:$M$97,'データ完成'!K$1,FALSE))</f>
      </c>
      <c r="L6" s="18">
        <f>IF(ISERROR(VLOOKUP($A6*10+4,'データ作成貼付２'!$B$2:$M$238,'データ完成'!L$1,FALSE))=TRUE,"","○")</f>
      </c>
      <c r="M6" s="18">
        <f>IF(ISERROR(VLOOKUP($A6*10+5,'データ作成貼付２'!$B$2:$M$238,'データ完成'!M$1,FALSE))=TRUE,"","○")</f>
      </c>
      <c r="N6" s="3">
        <f>IF(I6="","",VLOOKUP(LEFT(I6,5),'初期設定'!$E$19:$F$39,2,FALSE))</f>
      </c>
      <c r="O6" s="3">
        <f>IF(J6="","",VLOOKUP(LEFT(J6,5),'初期設定'!$E$19:$F$39,2,FALSE))</f>
      </c>
      <c r="P6" s="3">
        <f>IF(K6="","",VLOOKUP(LEFT(K6,5),'初期設定'!$E$19:$F$39,2,FALSE))</f>
      </c>
      <c r="Q6" s="3">
        <f>IF(G6="","",VLOOKUP(VALUE(RIGHT(G6,6)),'学校番号'!$A$2:$B$51,2))</f>
      </c>
    </row>
    <row r="7" spans="1:17" ht="13.5">
      <c r="A7" s="14">
        <v>5</v>
      </c>
      <c r="B7" s="12">
        <f>IF(ISERROR(VLOOKUP($A7,'データ作成貼付２'!$A$2:$M$97,'データ完成'!B$1,FALSE))=TRUE,"",VLOOKUP($A7,'データ作成貼付２'!$A$2:$M$97,'データ完成'!B$1,FALSE))</f>
      </c>
      <c r="C7" s="3">
        <f>IF(ISERROR(VLOOKUP($A7,'データ作成貼付２'!$A$2:$M$97,'データ完成'!C$1,FALSE))=TRUE,"",VLOOKUP($A7,'データ作成貼付２'!$A$2:$M$97,'データ完成'!C$1,FALSE))</f>
      </c>
      <c r="D7" s="3">
        <f>IF(ISERROR(VLOOKUP($A7,'データ作成貼付２'!$A$2:$M$97,'データ完成'!D$1,FALSE))=TRUE,"",VLOOKUP($A7,'データ作成貼付２'!$A$2:$M$97,'データ完成'!D$1,FALSE))</f>
      </c>
      <c r="E7" s="3">
        <f>IF(ISERROR(VLOOKUP($A7,'データ作成貼付２'!$A$2:$M$97,'データ完成'!E$1,FALSE))=TRUE,"",VLOOKUP($A7,'データ作成貼付２'!$A$2:$M$97,'データ完成'!E$1,FALSE))</f>
      </c>
      <c r="F7" s="3">
        <f>IF(ISERROR(VLOOKUP($A7,'データ作成貼付２'!$A$2:$M$97,'データ完成'!F$1,FALSE))=TRUE,"",VLOOKUP($A7,'データ作成貼付２'!$A$2:$M$97,'データ完成'!F$1,FALSE))</f>
      </c>
      <c r="G7" s="3">
        <f>IF(ISERROR(VLOOKUP($A7,'データ作成貼付２'!$A$2:$M$97,'データ完成'!G$1,FALSE))=TRUE,"",VLOOKUP($A7,'データ作成貼付２'!$A$2:$M$97,'データ完成'!G$1,FALSE))</f>
      </c>
      <c r="H7" s="3">
        <f>IF(ISERROR(VLOOKUP($A7,'データ作成貼付２'!$A$2:$M$97,'データ完成'!H$1,FALSE))=TRUE,"",VLOOKUP($A7,'データ作成貼付２'!$A$2:$M$97,'データ完成'!H$1,FALSE))</f>
      </c>
      <c r="I7" s="3">
        <f>IF(ISERROR(VLOOKUP($A7*10+1,'データ作成貼付２'!$B$2:$M$97,'データ完成'!I$1,FALSE))=TRUE,"",VLOOKUP($A7*10+1,'データ作成貼付２'!$B$2:$M$97,'データ完成'!I$1,FALSE))</f>
      </c>
      <c r="J7" s="3">
        <f>IF(ISERROR(VLOOKUP($A7*10+2,'データ作成貼付２'!$B$2:$M$97,'データ完成'!J$1,FALSE))=TRUE,"",VLOOKUP($A7*10+2,'データ作成貼付２'!$B$2:$M$97,'データ完成'!J$1,FALSE))</f>
      </c>
      <c r="K7" s="3">
        <f>IF(ISERROR(VLOOKUP($A7*10+3,'データ作成貼付２'!$B$2:$M$97,'データ完成'!K$1,FALSE))=TRUE,"",VLOOKUP($A7*10+3,'データ作成貼付２'!$B$2:$M$97,'データ完成'!K$1,FALSE))</f>
      </c>
      <c r="L7" s="18">
        <f>IF(ISERROR(VLOOKUP($A7*10+4,'データ作成貼付２'!$B$2:$M$238,'データ完成'!L$1,FALSE))=TRUE,"","○")</f>
      </c>
      <c r="M7" s="18">
        <f>IF(ISERROR(VLOOKUP($A7*10+5,'データ作成貼付２'!$B$2:$M$238,'データ完成'!M$1,FALSE))=TRUE,"","○")</f>
      </c>
      <c r="N7" s="3">
        <f>IF(I7="","",VLOOKUP(LEFT(I7,5),'初期設定'!$E$19:$F$39,2,FALSE))</f>
      </c>
      <c r="O7" s="3">
        <f>IF(J7="","",VLOOKUP(LEFT(J7,5),'初期設定'!$E$19:$F$39,2,FALSE))</f>
      </c>
      <c r="P7" s="3">
        <f>IF(K7="","",VLOOKUP(LEFT(K7,5),'初期設定'!$E$19:$F$39,2,FALSE))</f>
      </c>
      <c r="Q7" s="3">
        <f>IF(G7="","",VLOOKUP(VALUE(RIGHT(G7,6)),'学校番号'!$A$2:$B$51,2))</f>
      </c>
    </row>
    <row r="8" spans="1:17" ht="13.5">
      <c r="A8" s="14">
        <v>6</v>
      </c>
      <c r="B8" s="12">
        <f>IF(ISERROR(VLOOKUP($A8,'データ作成貼付２'!$A$2:$M$97,'データ完成'!B$1,FALSE))=TRUE,"",VLOOKUP($A8,'データ作成貼付２'!$A$2:$M$97,'データ完成'!B$1,FALSE))</f>
      </c>
      <c r="C8" s="3">
        <f>IF(ISERROR(VLOOKUP($A8,'データ作成貼付２'!$A$2:$M$97,'データ完成'!C$1,FALSE))=TRUE,"",VLOOKUP($A8,'データ作成貼付２'!$A$2:$M$97,'データ完成'!C$1,FALSE))</f>
      </c>
      <c r="D8" s="3">
        <f>IF(ISERROR(VLOOKUP($A8,'データ作成貼付２'!$A$2:$M$97,'データ完成'!D$1,FALSE))=TRUE,"",VLOOKUP($A8,'データ作成貼付２'!$A$2:$M$97,'データ完成'!D$1,FALSE))</f>
      </c>
      <c r="E8" s="3">
        <f>IF(ISERROR(VLOOKUP($A8,'データ作成貼付２'!$A$2:$M$97,'データ完成'!E$1,FALSE))=TRUE,"",VLOOKUP($A8,'データ作成貼付２'!$A$2:$M$97,'データ完成'!E$1,FALSE))</f>
      </c>
      <c r="F8" s="3">
        <f>IF(ISERROR(VLOOKUP($A8,'データ作成貼付２'!$A$2:$M$97,'データ完成'!F$1,FALSE))=TRUE,"",VLOOKUP($A8,'データ作成貼付２'!$A$2:$M$97,'データ完成'!F$1,FALSE))</f>
      </c>
      <c r="G8" s="3">
        <f>IF(ISERROR(VLOOKUP($A8,'データ作成貼付２'!$A$2:$M$97,'データ完成'!G$1,FALSE))=TRUE,"",VLOOKUP($A8,'データ作成貼付２'!$A$2:$M$97,'データ完成'!G$1,FALSE))</f>
      </c>
      <c r="H8" s="3">
        <f>IF(ISERROR(VLOOKUP($A8,'データ作成貼付２'!$A$2:$M$97,'データ完成'!H$1,FALSE))=TRUE,"",VLOOKUP($A8,'データ作成貼付２'!$A$2:$M$97,'データ完成'!H$1,FALSE))</f>
      </c>
      <c r="I8" s="3">
        <f>IF(ISERROR(VLOOKUP($A8*10+1,'データ作成貼付２'!$B$2:$M$97,'データ完成'!I$1,FALSE))=TRUE,"",VLOOKUP($A8*10+1,'データ作成貼付２'!$B$2:$M$97,'データ完成'!I$1,FALSE))</f>
      </c>
      <c r="J8" s="3">
        <f>IF(ISERROR(VLOOKUP($A8*10+2,'データ作成貼付２'!$B$2:$M$97,'データ完成'!J$1,FALSE))=TRUE,"",VLOOKUP($A8*10+2,'データ作成貼付２'!$B$2:$M$97,'データ完成'!J$1,FALSE))</f>
      </c>
      <c r="K8" s="3">
        <f>IF(ISERROR(VLOOKUP($A8*10+3,'データ作成貼付２'!$B$2:$M$97,'データ完成'!K$1,FALSE))=TRUE,"",VLOOKUP($A8*10+3,'データ作成貼付２'!$B$2:$M$97,'データ完成'!K$1,FALSE))</f>
      </c>
      <c r="L8" s="18">
        <f>IF(ISERROR(VLOOKUP($A8*10+4,'データ作成貼付２'!$B$2:$M$238,'データ完成'!L$1,FALSE))=TRUE,"","○")</f>
      </c>
      <c r="M8" s="18">
        <f>IF(ISERROR(VLOOKUP($A8*10+5,'データ作成貼付２'!$B$2:$M$238,'データ完成'!M$1,FALSE))=TRUE,"","○")</f>
      </c>
      <c r="N8" s="3">
        <f>IF(I8="","",VLOOKUP(LEFT(I8,5),'初期設定'!$E$19:$F$39,2,FALSE))</f>
      </c>
      <c r="O8" s="3">
        <f>IF(J8="","",VLOOKUP(LEFT(J8,5),'初期設定'!$E$19:$F$39,2,FALSE))</f>
      </c>
      <c r="P8" s="3">
        <f>IF(K8="","",VLOOKUP(LEFT(K8,5),'初期設定'!$E$19:$F$39,2,FALSE))</f>
      </c>
      <c r="Q8" s="3">
        <f>IF(G8="","",VLOOKUP(VALUE(RIGHT(G8,6)),'学校番号'!$A$2:$B$51,2))</f>
      </c>
    </row>
    <row r="9" spans="1:17" ht="13.5">
      <c r="A9" s="14">
        <v>7</v>
      </c>
      <c r="B9" s="12">
        <f>IF(ISERROR(VLOOKUP($A9,'データ作成貼付２'!$A$2:$M$97,'データ完成'!B$1,FALSE))=TRUE,"",VLOOKUP($A9,'データ作成貼付２'!$A$2:$M$97,'データ完成'!B$1,FALSE))</f>
      </c>
      <c r="C9" s="3">
        <f>IF(ISERROR(VLOOKUP($A9,'データ作成貼付２'!$A$2:$M$97,'データ完成'!C$1,FALSE))=TRUE,"",VLOOKUP($A9,'データ作成貼付２'!$A$2:$M$97,'データ完成'!C$1,FALSE))</f>
      </c>
      <c r="D9" s="3">
        <f>IF(ISERROR(VLOOKUP($A9,'データ作成貼付２'!$A$2:$M$97,'データ完成'!D$1,FALSE))=TRUE,"",VLOOKUP($A9,'データ作成貼付２'!$A$2:$M$97,'データ完成'!D$1,FALSE))</f>
      </c>
      <c r="E9" s="3">
        <f>IF(ISERROR(VLOOKUP($A9,'データ作成貼付２'!$A$2:$M$97,'データ完成'!E$1,FALSE))=TRUE,"",VLOOKUP($A9,'データ作成貼付２'!$A$2:$M$97,'データ完成'!E$1,FALSE))</f>
      </c>
      <c r="F9" s="3">
        <f>IF(ISERROR(VLOOKUP($A9,'データ作成貼付２'!$A$2:$M$97,'データ完成'!F$1,FALSE))=TRUE,"",VLOOKUP($A9,'データ作成貼付２'!$A$2:$M$97,'データ完成'!F$1,FALSE))</f>
      </c>
      <c r="G9" s="3">
        <f>IF(ISERROR(VLOOKUP($A9,'データ作成貼付２'!$A$2:$M$97,'データ完成'!G$1,FALSE))=TRUE,"",VLOOKUP($A9,'データ作成貼付２'!$A$2:$M$97,'データ完成'!G$1,FALSE))</f>
      </c>
      <c r="H9" s="3">
        <f>IF(ISERROR(VLOOKUP($A9,'データ作成貼付２'!$A$2:$M$97,'データ完成'!H$1,FALSE))=TRUE,"",VLOOKUP($A9,'データ作成貼付２'!$A$2:$M$97,'データ完成'!H$1,FALSE))</f>
      </c>
      <c r="I9" s="3">
        <f>IF(ISERROR(VLOOKUP($A9*10+1,'データ作成貼付２'!$B$2:$M$97,'データ完成'!I$1,FALSE))=TRUE,"",VLOOKUP($A9*10+1,'データ作成貼付２'!$B$2:$M$97,'データ完成'!I$1,FALSE))</f>
      </c>
      <c r="J9" s="3">
        <f>IF(ISERROR(VLOOKUP($A9*10+2,'データ作成貼付２'!$B$2:$M$97,'データ完成'!J$1,FALSE))=TRUE,"",VLOOKUP($A9*10+2,'データ作成貼付２'!$B$2:$M$97,'データ完成'!J$1,FALSE))</f>
      </c>
      <c r="K9" s="3">
        <f>IF(ISERROR(VLOOKUP($A9*10+3,'データ作成貼付２'!$B$2:$M$97,'データ完成'!K$1,FALSE))=TRUE,"",VLOOKUP($A9*10+3,'データ作成貼付２'!$B$2:$M$97,'データ完成'!K$1,FALSE))</f>
      </c>
      <c r="L9" s="18">
        <f>IF(ISERROR(VLOOKUP($A9*10+4,'データ作成貼付２'!$B$2:$M$238,'データ完成'!L$1,FALSE))=TRUE,"","○")</f>
      </c>
      <c r="M9" s="18">
        <f>IF(ISERROR(VLOOKUP($A9*10+5,'データ作成貼付２'!$B$2:$M$238,'データ完成'!M$1,FALSE))=TRUE,"","○")</f>
      </c>
      <c r="N9" s="3">
        <f>IF(I9="","",VLOOKUP(LEFT(I9,5),'初期設定'!$E$19:$F$39,2,FALSE))</f>
      </c>
      <c r="O9" s="3">
        <f>IF(J9="","",VLOOKUP(LEFT(J9,5),'初期設定'!$E$19:$F$39,2,FALSE))</f>
      </c>
      <c r="P9" s="3">
        <f>IF(K9="","",VLOOKUP(LEFT(K9,5),'初期設定'!$E$19:$F$39,2,FALSE))</f>
      </c>
      <c r="Q9" s="3">
        <f>IF(G9="","",VLOOKUP(VALUE(RIGHT(G9,6)),'学校番号'!$A$2:$B$51,2))</f>
      </c>
    </row>
    <row r="10" spans="1:17" ht="13.5">
      <c r="A10" s="14">
        <v>8</v>
      </c>
      <c r="B10" s="12">
        <f>IF(ISERROR(VLOOKUP($A10,'データ作成貼付２'!$A$2:$M$97,'データ完成'!B$1,FALSE))=TRUE,"",VLOOKUP($A10,'データ作成貼付２'!$A$2:$M$97,'データ完成'!B$1,FALSE))</f>
      </c>
      <c r="C10" s="3">
        <f>IF(ISERROR(VLOOKUP($A10,'データ作成貼付２'!$A$2:$M$97,'データ完成'!C$1,FALSE))=TRUE,"",VLOOKUP($A10,'データ作成貼付２'!$A$2:$M$97,'データ完成'!C$1,FALSE))</f>
      </c>
      <c r="D10" s="3">
        <f>IF(ISERROR(VLOOKUP($A10,'データ作成貼付２'!$A$2:$M$97,'データ完成'!D$1,FALSE))=TRUE,"",VLOOKUP($A10,'データ作成貼付２'!$A$2:$M$97,'データ完成'!D$1,FALSE))</f>
      </c>
      <c r="E10" s="3">
        <f>IF(ISERROR(VLOOKUP($A10,'データ作成貼付２'!$A$2:$M$97,'データ完成'!E$1,FALSE))=TRUE,"",VLOOKUP($A10,'データ作成貼付２'!$A$2:$M$97,'データ完成'!E$1,FALSE))</f>
      </c>
      <c r="F10" s="3">
        <f>IF(ISERROR(VLOOKUP($A10,'データ作成貼付２'!$A$2:$M$97,'データ完成'!F$1,FALSE))=TRUE,"",VLOOKUP($A10,'データ作成貼付２'!$A$2:$M$97,'データ完成'!F$1,FALSE))</f>
      </c>
      <c r="G10" s="3">
        <f>IF(ISERROR(VLOOKUP($A10,'データ作成貼付２'!$A$2:$M$97,'データ完成'!G$1,FALSE))=TRUE,"",VLOOKUP($A10,'データ作成貼付２'!$A$2:$M$97,'データ完成'!G$1,FALSE))</f>
      </c>
      <c r="H10" s="3">
        <f>IF(ISERROR(VLOOKUP($A10,'データ作成貼付２'!$A$2:$M$97,'データ完成'!H$1,FALSE))=TRUE,"",VLOOKUP($A10,'データ作成貼付２'!$A$2:$M$97,'データ完成'!H$1,FALSE))</f>
      </c>
      <c r="I10" s="3">
        <f>IF(ISERROR(VLOOKUP($A10*10+1,'データ作成貼付２'!$B$2:$M$97,'データ完成'!I$1,FALSE))=TRUE,"",VLOOKUP($A10*10+1,'データ作成貼付２'!$B$2:$M$97,'データ完成'!I$1,FALSE))</f>
      </c>
      <c r="J10" s="3">
        <f>IF(ISERROR(VLOOKUP($A10*10+2,'データ作成貼付２'!$B$2:$M$97,'データ完成'!J$1,FALSE))=TRUE,"",VLOOKUP($A10*10+2,'データ作成貼付２'!$B$2:$M$97,'データ完成'!J$1,FALSE))</f>
      </c>
      <c r="K10" s="3">
        <f>IF(ISERROR(VLOOKUP($A10*10+3,'データ作成貼付２'!$B$2:$M$97,'データ完成'!K$1,FALSE))=TRUE,"",VLOOKUP($A10*10+3,'データ作成貼付２'!$B$2:$M$97,'データ完成'!K$1,FALSE))</f>
      </c>
      <c r="L10" s="18">
        <f>IF(ISERROR(VLOOKUP($A10*10+4,'データ作成貼付２'!$B$2:$M$238,'データ完成'!L$1,FALSE))=TRUE,"","○")</f>
      </c>
      <c r="M10" s="18">
        <f>IF(ISERROR(VLOOKUP($A10*10+5,'データ作成貼付２'!$B$2:$M$238,'データ完成'!M$1,FALSE))=TRUE,"","○")</f>
      </c>
      <c r="N10" s="3">
        <f>IF(I10="","",VLOOKUP(LEFT(I10,5),'初期設定'!$E$19:$F$39,2,FALSE))</f>
      </c>
      <c r="O10" s="3">
        <f>IF(J10="","",VLOOKUP(LEFT(J10,5),'初期設定'!$E$19:$F$39,2,FALSE))</f>
      </c>
      <c r="P10" s="3">
        <f>IF(K10="","",VLOOKUP(LEFT(K10,5),'初期設定'!$E$19:$F$39,2,FALSE))</f>
      </c>
      <c r="Q10" s="3">
        <f>IF(G10="","",VLOOKUP(VALUE(RIGHT(G10,6)),'学校番号'!$A$2:$B$51,2))</f>
      </c>
    </row>
    <row r="11" spans="1:17" ht="13.5">
      <c r="A11" s="14">
        <v>9</v>
      </c>
      <c r="B11" s="12">
        <f>IF(ISERROR(VLOOKUP($A11,'データ作成貼付２'!$A$2:$M$97,'データ完成'!B$1,FALSE))=TRUE,"",VLOOKUP($A11,'データ作成貼付２'!$A$2:$M$97,'データ完成'!B$1,FALSE))</f>
      </c>
      <c r="C11" s="3">
        <f>IF(ISERROR(VLOOKUP($A11,'データ作成貼付２'!$A$2:$M$97,'データ完成'!C$1,FALSE))=TRUE,"",VLOOKUP($A11,'データ作成貼付２'!$A$2:$M$97,'データ完成'!C$1,FALSE))</f>
      </c>
      <c r="D11" s="3">
        <f>IF(ISERROR(VLOOKUP($A11,'データ作成貼付２'!$A$2:$M$97,'データ完成'!D$1,FALSE))=TRUE,"",VLOOKUP($A11,'データ作成貼付２'!$A$2:$M$97,'データ完成'!D$1,FALSE))</f>
      </c>
      <c r="E11" s="3">
        <f>IF(ISERROR(VLOOKUP($A11,'データ作成貼付２'!$A$2:$M$97,'データ完成'!E$1,FALSE))=TRUE,"",VLOOKUP($A11,'データ作成貼付２'!$A$2:$M$97,'データ完成'!E$1,FALSE))</f>
      </c>
      <c r="F11" s="3">
        <f>IF(ISERROR(VLOOKUP($A11,'データ作成貼付２'!$A$2:$M$97,'データ完成'!F$1,FALSE))=TRUE,"",VLOOKUP($A11,'データ作成貼付２'!$A$2:$M$97,'データ完成'!F$1,FALSE))</f>
      </c>
      <c r="G11" s="3">
        <f>IF(ISERROR(VLOOKUP($A11,'データ作成貼付２'!$A$2:$M$97,'データ完成'!G$1,FALSE))=TRUE,"",VLOOKUP($A11,'データ作成貼付２'!$A$2:$M$97,'データ完成'!G$1,FALSE))</f>
      </c>
      <c r="H11" s="3">
        <f>IF(ISERROR(VLOOKUP($A11,'データ作成貼付２'!$A$2:$M$97,'データ完成'!H$1,FALSE))=TRUE,"",VLOOKUP($A11,'データ作成貼付２'!$A$2:$M$97,'データ完成'!H$1,FALSE))</f>
      </c>
      <c r="I11" s="3">
        <f>IF(ISERROR(VLOOKUP($A11*10+1,'データ作成貼付２'!$B$2:$M$97,'データ完成'!I$1,FALSE))=TRUE,"",VLOOKUP($A11*10+1,'データ作成貼付２'!$B$2:$M$97,'データ完成'!I$1,FALSE))</f>
      </c>
      <c r="J11" s="3">
        <f>IF(ISERROR(VLOOKUP($A11*10+2,'データ作成貼付２'!$B$2:$M$97,'データ完成'!J$1,FALSE))=TRUE,"",VLOOKUP($A11*10+2,'データ作成貼付２'!$B$2:$M$97,'データ完成'!J$1,FALSE))</f>
      </c>
      <c r="K11" s="3">
        <f>IF(ISERROR(VLOOKUP($A11*10+3,'データ作成貼付２'!$B$2:$M$97,'データ完成'!K$1,FALSE))=TRUE,"",VLOOKUP($A11*10+3,'データ作成貼付２'!$B$2:$M$97,'データ完成'!K$1,FALSE))</f>
      </c>
      <c r="L11" s="18">
        <f>IF(ISERROR(VLOOKUP($A11*10+4,'データ作成貼付２'!$B$2:$M$238,'データ完成'!L$1,FALSE))=TRUE,"","○")</f>
      </c>
      <c r="M11" s="18">
        <f>IF(ISERROR(VLOOKUP($A11*10+5,'データ作成貼付２'!$B$2:$M$238,'データ完成'!M$1,FALSE))=TRUE,"","○")</f>
      </c>
      <c r="N11" s="3">
        <f>IF(I11="","",VLOOKUP(LEFT(I11,5),'初期設定'!$E$19:$F$39,2,FALSE))</f>
      </c>
      <c r="O11" s="3">
        <f>IF(J11="","",VLOOKUP(LEFT(J11,5),'初期設定'!$E$19:$F$39,2,FALSE))</f>
      </c>
      <c r="P11" s="3">
        <f>IF(K11="","",VLOOKUP(LEFT(K11,5),'初期設定'!$E$19:$F$39,2,FALSE))</f>
      </c>
      <c r="Q11" s="3">
        <f>IF(G11="","",VLOOKUP(VALUE(RIGHT(G11,6)),'学校番号'!$A$2:$B$51,2))</f>
      </c>
    </row>
    <row r="12" spans="1:17" ht="13.5">
      <c r="A12" s="14">
        <v>10</v>
      </c>
      <c r="B12" s="12">
        <f>IF(ISERROR(VLOOKUP($A12,'データ作成貼付２'!$A$2:$M$97,'データ完成'!B$1,FALSE))=TRUE,"",VLOOKUP($A12,'データ作成貼付２'!$A$2:$M$97,'データ完成'!B$1,FALSE))</f>
      </c>
      <c r="C12" s="3">
        <f>IF(ISERROR(VLOOKUP($A12,'データ作成貼付２'!$A$2:$M$97,'データ完成'!C$1,FALSE))=TRUE,"",VLOOKUP($A12,'データ作成貼付２'!$A$2:$M$97,'データ完成'!C$1,FALSE))</f>
      </c>
      <c r="D12" s="3">
        <f>IF(ISERROR(VLOOKUP($A12,'データ作成貼付２'!$A$2:$M$97,'データ完成'!D$1,FALSE))=TRUE,"",VLOOKUP($A12,'データ作成貼付２'!$A$2:$M$97,'データ完成'!D$1,FALSE))</f>
      </c>
      <c r="E12" s="3">
        <f>IF(ISERROR(VLOOKUP($A12,'データ作成貼付２'!$A$2:$M$97,'データ完成'!E$1,FALSE))=TRUE,"",VLOOKUP($A12,'データ作成貼付２'!$A$2:$M$97,'データ完成'!E$1,FALSE))</f>
      </c>
      <c r="F12" s="3">
        <f>IF(ISERROR(VLOOKUP($A12,'データ作成貼付２'!$A$2:$M$97,'データ完成'!F$1,FALSE))=TRUE,"",VLOOKUP($A12,'データ作成貼付２'!$A$2:$M$97,'データ完成'!F$1,FALSE))</f>
      </c>
      <c r="G12" s="3">
        <f>IF(ISERROR(VLOOKUP($A12,'データ作成貼付２'!$A$2:$M$97,'データ完成'!G$1,FALSE))=TRUE,"",VLOOKUP($A12,'データ作成貼付２'!$A$2:$M$97,'データ完成'!G$1,FALSE))</f>
      </c>
      <c r="H12" s="3">
        <f>IF(ISERROR(VLOOKUP($A12,'データ作成貼付２'!$A$2:$M$97,'データ完成'!H$1,FALSE))=TRUE,"",VLOOKUP($A12,'データ作成貼付２'!$A$2:$M$97,'データ完成'!H$1,FALSE))</f>
      </c>
      <c r="I12" s="3">
        <f>IF(ISERROR(VLOOKUP($A12*10+1,'データ作成貼付２'!$B$2:$M$97,'データ完成'!I$1,FALSE))=TRUE,"",VLOOKUP($A12*10+1,'データ作成貼付２'!$B$2:$M$97,'データ完成'!I$1,FALSE))</f>
      </c>
      <c r="J12" s="3">
        <f>IF(ISERROR(VLOOKUP($A12*10+2,'データ作成貼付２'!$B$2:$M$97,'データ完成'!J$1,FALSE))=TRUE,"",VLOOKUP($A12*10+2,'データ作成貼付２'!$B$2:$M$97,'データ完成'!J$1,FALSE))</f>
      </c>
      <c r="K12" s="3">
        <f>IF(ISERROR(VLOOKUP($A12*10+3,'データ作成貼付２'!$B$2:$M$97,'データ完成'!K$1,FALSE))=TRUE,"",VLOOKUP($A12*10+3,'データ作成貼付２'!$B$2:$M$97,'データ完成'!K$1,FALSE))</f>
      </c>
      <c r="L12" s="18">
        <f>IF(ISERROR(VLOOKUP($A12*10+4,'データ作成貼付２'!$B$2:$M$238,'データ完成'!L$1,FALSE))=TRUE,"","○")</f>
      </c>
      <c r="M12" s="18">
        <f>IF(ISERROR(VLOOKUP($A12*10+5,'データ作成貼付２'!$B$2:$M$238,'データ完成'!M$1,FALSE))=TRUE,"","○")</f>
      </c>
      <c r="N12" s="3">
        <f>IF(I12="","",VLOOKUP(LEFT(I12,5),'初期設定'!$E$19:$F$39,2,FALSE))</f>
      </c>
      <c r="O12" s="3">
        <f>IF(J12="","",VLOOKUP(LEFT(J12,5),'初期設定'!$E$19:$F$39,2,FALSE))</f>
      </c>
      <c r="P12" s="3">
        <f>IF(K12="","",VLOOKUP(LEFT(K12,5),'初期設定'!$E$19:$F$39,2,FALSE))</f>
      </c>
      <c r="Q12" s="3">
        <f>IF(G12="","",VLOOKUP(VALUE(RIGHT(G12,6)),'学校番号'!$A$2:$B$51,2))</f>
      </c>
    </row>
    <row r="13" spans="1:17" ht="13.5">
      <c r="A13" s="14">
        <v>11</v>
      </c>
      <c r="B13" s="12">
        <f>IF(ISERROR(VLOOKUP($A13,'データ作成貼付２'!$A$2:$M$97,'データ完成'!B$1,FALSE))=TRUE,"",VLOOKUP($A13,'データ作成貼付２'!$A$2:$M$97,'データ完成'!B$1,FALSE))</f>
      </c>
      <c r="C13" s="3">
        <f>IF(ISERROR(VLOOKUP($A13,'データ作成貼付２'!$A$2:$M$97,'データ完成'!C$1,FALSE))=TRUE,"",VLOOKUP($A13,'データ作成貼付２'!$A$2:$M$97,'データ完成'!C$1,FALSE))</f>
      </c>
      <c r="D13" s="3">
        <f>IF(ISERROR(VLOOKUP($A13,'データ作成貼付２'!$A$2:$M$97,'データ完成'!D$1,FALSE))=TRUE,"",VLOOKUP($A13,'データ作成貼付２'!$A$2:$M$97,'データ完成'!D$1,FALSE))</f>
      </c>
      <c r="E13" s="3">
        <f>IF(ISERROR(VLOOKUP($A13,'データ作成貼付２'!$A$2:$M$97,'データ完成'!E$1,FALSE))=TRUE,"",VLOOKUP($A13,'データ作成貼付２'!$A$2:$M$97,'データ完成'!E$1,FALSE))</f>
      </c>
      <c r="F13" s="3">
        <f>IF(ISERROR(VLOOKUP($A13,'データ作成貼付２'!$A$2:$M$97,'データ完成'!F$1,FALSE))=TRUE,"",VLOOKUP($A13,'データ作成貼付２'!$A$2:$M$97,'データ完成'!F$1,FALSE))</f>
      </c>
      <c r="G13" s="3">
        <f>IF(ISERROR(VLOOKUP($A13,'データ作成貼付２'!$A$2:$M$97,'データ完成'!G$1,FALSE))=TRUE,"",VLOOKUP($A13,'データ作成貼付２'!$A$2:$M$97,'データ完成'!G$1,FALSE))</f>
      </c>
      <c r="H13" s="3">
        <f>IF(ISERROR(VLOOKUP($A13,'データ作成貼付２'!$A$2:$M$97,'データ完成'!H$1,FALSE))=TRUE,"",VLOOKUP($A13,'データ作成貼付２'!$A$2:$M$97,'データ完成'!H$1,FALSE))</f>
      </c>
      <c r="I13" s="3">
        <f>IF(ISERROR(VLOOKUP($A13*10+1,'データ作成貼付２'!$B$2:$M$97,'データ完成'!I$1,FALSE))=TRUE,"",VLOOKUP($A13*10+1,'データ作成貼付２'!$B$2:$M$97,'データ完成'!I$1,FALSE))</f>
      </c>
      <c r="J13" s="3">
        <f>IF(ISERROR(VLOOKUP($A13*10+2,'データ作成貼付２'!$B$2:$M$97,'データ完成'!J$1,FALSE))=TRUE,"",VLOOKUP($A13*10+2,'データ作成貼付２'!$B$2:$M$97,'データ完成'!J$1,FALSE))</f>
      </c>
      <c r="K13" s="3">
        <f>IF(ISERROR(VLOOKUP($A13*10+3,'データ作成貼付２'!$B$2:$M$97,'データ完成'!K$1,FALSE))=TRUE,"",VLOOKUP($A13*10+3,'データ作成貼付２'!$B$2:$M$97,'データ完成'!K$1,FALSE))</f>
      </c>
      <c r="L13" s="18">
        <f>IF(ISERROR(VLOOKUP($A13*10+4,'データ作成貼付２'!$B$2:$M$238,'データ完成'!L$1,FALSE))=TRUE,"","○")</f>
      </c>
      <c r="M13" s="18">
        <f>IF(ISERROR(VLOOKUP($A13*10+5,'データ作成貼付２'!$B$2:$M$238,'データ完成'!M$1,FALSE))=TRUE,"","○")</f>
      </c>
      <c r="N13" s="3">
        <f>IF(I13="","",VLOOKUP(LEFT(I13,5),'初期設定'!$E$19:$F$39,2,FALSE))</f>
      </c>
      <c r="O13" s="3">
        <f>IF(J13="","",VLOOKUP(LEFT(J13,5),'初期設定'!$E$19:$F$39,2,FALSE))</f>
      </c>
      <c r="P13" s="3">
        <f>IF(K13="","",VLOOKUP(LEFT(K13,5),'初期設定'!$E$19:$F$39,2,FALSE))</f>
      </c>
      <c r="Q13" s="3">
        <f>IF(G13="","",VLOOKUP(VALUE(RIGHT(G13,6)),'学校番号'!$A$2:$B$51,2))</f>
      </c>
    </row>
    <row r="14" spans="1:17" ht="13.5">
      <c r="A14" s="14">
        <v>12</v>
      </c>
      <c r="B14" s="12">
        <f>IF(ISERROR(VLOOKUP($A14,'データ作成貼付２'!$A$2:$M$97,'データ完成'!B$1,FALSE))=TRUE,"",VLOOKUP($A14,'データ作成貼付２'!$A$2:$M$97,'データ完成'!B$1,FALSE))</f>
      </c>
      <c r="C14" s="3">
        <f>IF(ISERROR(VLOOKUP($A14,'データ作成貼付２'!$A$2:$M$97,'データ完成'!C$1,FALSE))=TRUE,"",VLOOKUP($A14,'データ作成貼付２'!$A$2:$M$97,'データ完成'!C$1,FALSE))</f>
      </c>
      <c r="D14" s="3">
        <f>IF(ISERROR(VLOOKUP($A14,'データ作成貼付２'!$A$2:$M$97,'データ完成'!D$1,FALSE))=TRUE,"",VLOOKUP($A14,'データ作成貼付２'!$A$2:$M$97,'データ完成'!D$1,FALSE))</f>
      </c>
      <c r="E14" s="3">
        <f>IF(ISERROR(VLOOKUP($A14,'データ作成貼付２'!$A$2:$M$97,'データ完成'!E$1,FALSE))=TRUE,"",VLOOKUP($A14,'データ作成貼付２'!$A$2:$M$97,'データ完成'!E$1,FALSE))</f>
      </c>
      <c r="F14" s="3">
        <f>IF(ISERROR(VLOOKUP($A14,'データ作成貼付２'!$A$2:$M$97,'データ完成'!F$1,FALSE))=TRUE,"",VLOOKUP($A14,'データ作成貼付２'!$A$2:$M$97,'データ完成'!F$1,FALSE))</f>
      </c>
      <c r="G14" s="3">
        <f>IF(ISERROR(VLOOKUP($A14,'データ作成貼付２'!$A$2:$M$97,'データ完成'!G$1,FALSE))=TRUE,"",VLOOKUP($A14,'データ作成貼付２'!$A$2:$M$97,'データ完成'!G$1,FALSE))</f>
      </c>
      <c r="H14" s="3">
        <f>IF(ISERROR(VLOOKUP($A14,'データ作成貼付２'!$A$2:$M$97,'データ完成'!H$1,FALSE))=TRUE,"",VLOOKUP($A14,'データ作成貼付２'!$A$2:$M$97,'データ完成'!H$1,FALSE))</f>
      </c>
      <c r="I14" s="3">
        <f>IF(ISERROR(VLOOKUP($A14*10+1,'データ作成貼付２'!$B$2:$M$97,'データ完成'!I$1,FALSE))=TRUE,"",VLOOKUP($A14*10+1,'データ作成貼付２'!$B$2:$M$97,'データ完成'!I$1,FALSE))</f>
      </c>
      <c r="J14" s="3">
        <f>IF(ISERROR(VLOOKUP($A14*10+2,'データ作成貼付２'!$B$2:$M$97,'データ完成'!J$1,FALSE))=TRUE,"",VLOOKUP($A14*10+2,'データ作成貼付２'!$B$2:$M$97,'データ完成'!J$1,FALSE))</f>
      </c>
      <c r="K14" s="3">
        <f>IF(ISERROR(VLOOKUP($A14*10+3,'データ作成貼付２'!$B$2:$M$97,'データ完成'!K$1,FALSE))=TRUE,"",VLOOKUP($A14*10+3,'データ作成貼付２'!$B$2:$M$97,'データ完成'!K$1,FALSE))</f>
      </c>
      <c r="L14" s="18">
        <f>IF(ISERROR(VLOOKUP($A14*10+4,'データ作成貼付２'!$B$2:$M$238,'データ完成'!L$1,FALSE))=TRUE,"","○")</f>
      </c>
      <c r="M14" s="18">
        <f>IF(ISERROR(VLOOKUP($A14*10+5,'データ作成貼付２'!$B$2:$M$238,'データ完成'!M$1,FALSE))=TRUE,"","○")</f>
      </c>
      <c r="N14" s="3">
        <f>IF(I14="","",VLOOKUP(LEFT(I14,5),'初期設定'!$E$19:$F$39,2,FALSE))</f>
      </c>
      <c r="O14" s="3">
        <f>IF(J14="","",VLOOKUP(LEFT(J14,5),'初期設定'!$E$19:$F$39,2,FALSE))</f>
      </c>
      <c r="P14" s="3">
        <f>IF(K14="","",VLOOKUP(LEFT(K14,5),'初期設定'!$E$19:$F$39,2,FALSE))</f>
      </c>
      <c r="Q14" s="3">
        <f>IF(G14="","",VLOOKUP(VALUE(RIGHT(G14,6)),'学校番号'!$A$2:$B$51,2))</f>
      </c>
    </row>
    <row r="15" spans="1:17" ht="13.5">
      <c r="A15" s="14">
        <v>13</v>
      </c>
      <c r="B15" s="12">
        <f>IF(ISERROR(VLOOKUP($A15,'データ作成貼付２'!$A$2:$M$97,'データ完成'!B$1,FALSE))=TRUE,"",VLOOKUP($A15,'データ作成貼付２'!$A$2:$M$97,'データ完成'!B$1,FALSE))</f>
      </c>
      <c r="C15" s="3">
        <f>IF(ISERROR(VLOOKUP($A15,'データ作成貼付２'!$A$2:$M$97,'データ完成'!C$1,FALSE))=TRUE,"",VLOOKUP($A15,'データ作成貼付２'!$A$2:$M$97,'データ完成'!C$1,FALSE))</f>
      </c>
      <c r="D15" s="3">
        <f>IF(ISERROR(VLOOKUP($A15,'データ作成貼付２'!$A$2:$M$97,'データ完成'!D$1,FALSE))=TRUE,"",VLOOKUP($A15,'データ作成貼付２'!$A$2:$M$97,'データ完成'!D$1,FALSE))</f>
      </c>
      <c r="E15" s="3">
        <f>IF(ISERROR(VLOOKUP($A15,'データ作成貼付２'!$A$2:$M$97,'データ完成'!E$1,FALSE))=TRUE,"",VLOOKUP($A15,'データ作成貼付２'!$A$2:$M$97,'データ完成'!E$1,FALSE))</f>
      </c>
      <c r="F15" s="3">
        <f>IF(ISERROR(VLOOKUP($A15,'データ作成貼付２'!$A$2:$M$97,'データ完成'!F$1,FALSE))=TRUE,"",VLOOKUP($A15,'データ作成貼付２'!$A$2:$M$97,'データ完成'!F$1,FALSE))</f>
      </c>
      <c r="G15" s="3">
        <f>IF(ISERROR(VLOOKUP($A15,'データ作成貼付２'!$A$2:$M$97,'データ完成'!G$1,FALSE))=TRUE,"",VLOOKUP($A15,'データ作成貼付２'!$A$2:$M$97,'データ完成'!G$1,FALSE))</f>
      </c>
      <c r="H15" s="3">
        <f>IF(ISERROR(VLOOKUP($A15,'データ作成貼付２'!$A$2:$M$97,'データ完成'!H$1,FALSE))=TRUE,"",VLOOKUP($A15,'データ作成貼付２'!$A$2:$M$97,'データ完成'!H$1,FALSE))</f>
      </c>
      <c r="I15" s="3">
        <f>IF(ISERROR(VLOOKUP($A15*10+1,'データ作成貼付２'!$B$2:$M$97,'データ完成'!I$1,FALSE))=TRUE,"",VLOOKUP($A15*10+1,'データ作成貼付２'!$B$2:$M$97,'データ完成'!I$1,FALSE))</f>
      </c>
      <c r="J15" s="3">
        <f>IF(ISERROR(VLOOKUP($A15*10+2,'データ作成貼付２'!$B$2:$M$97,'データ完成'!J$1,FALSE))=TRUE,"",VLOOKUP($A15*10+2,'データ作成貼付２'!$B$2:$M$97,'データ完成'!J$1,FALSE))</f>
      </c>
      <c r="K15" s="3">
        <f>IF(ISERROR(VLOOKUP($A15*10+3,'データ作成貼付２'!$B$2:$M$97,'データ完成'!K$1,FALSE))=TRUE,"",VLOOKUP($A15*10+3,'データ作成貼付２'!$B$2:$M$97,'データ完成'!K$1,FALSE))</f>
      </c>
      <c r="L15" s="18">
        <f>IF(ISERROR(VLOOKUP($A15*10+4,'データ作成貼付２'!$B$2:$M$238,'データ完成'!L$1,FALSE))=TRUE,"","○")</f>
      </c>
      <c r="M15" s="18">
        <f>IF(ISERROR(VLOOKUP($A15*10+5,'データ作成貼付２'!$B$2:$M$238,'データ完成'!M$1,FALSE))=TRUE,"","○")</f>
      </c>
      <c r="N15" s="3">
        <f>IF(I15="","",VLOOKUP(LEFT(I15,5),'初期設定'!$E$19:$F$39,2,FALSE))</f>
      </c>
      <c r="O15" s="3">
        <f>IF(J15="","",VLOOKUP(LEFT(J15,5),'初期設定'!$E$19:$F$39,2,FALSE))</f>
      </c>
      <c r="P15" s="3">
        <f>IF(K15="","",VLOOKUP(LEFT(K15,5),'初期設定'!$E$19:$F$39,2,FALSE))</f>
      </c>
      <c r="Q15" s="3">
        <f>IF(G15="","",VLOOKUP(VALUE(RIGHT(G15,6)),'学校番号'!$A$2:$B$51,2))</f>
      </c>
    </row>
    <row r="16" spans="1:17" ht="13.5">
      <c r="A16" s="14">
        <v>14</v>
      </c>
      <c r="B16" s="12">
        <f>IF(ISERROR(VLOOKUP($A16,'データ作成貼付２'!$A$2:$M$97,'データ完成'!B$1,FALSE))=TRUE,"",VLOOKUP($A16,'データ作成貼付２'!$A$2:$M$97,'データ完成'!B$1,FALSE))</f>
      </c>
      <c r="C16" s="3">
        <f>IF(ISERROR(VLOOKUP($A16,'データ作成貼付２'!$A$2:$M$97,'データ完成'!C$1,FALSE))=TRUE,"",VLOOKUP($A16,'データ作成貼付２'!$A$2:$M$97,'データ完成'!C$1,FALSE))</f>
      </c>
      <c r="D16" s="3">
        <f>IF(ISERROR(VLOOKUP($A16,'データ作成貼付２'!$A$2:$M$97,'データ完成'!D$1,FALSE))=TRUE,"",VLOOKUP($A16,'データ作成貼付２'!$A$2:$M$97,'データ完成'!D$1,FALSE))</f>
      </c>
      <c r="E16" s="3">
        <f>IF(ISERROR(VLOOKUP($A16,'データ作成貼付２'!$A$2:$M$97,'データ完成'!E$1,FALSE))=TRUE,"",VLOOKUP($A16,'データ作成貼付２'!$A$2:$M$97,'データ完成'!E$1,FALSE))</f>
      </c>
      <c r="F16" s="3">
        <f>IF(ISERROR(VLOOKUP($A16,'データ作成貼付２'!$A$2:$M$97,'データ完成'!F$1,FALSE))=TRUE,"",VLOOKUP($A16,'データ作成貼付２'!$A$2:$M$97,'データ完成'!F$1,FALSE))</f>
      </c>
      <c r="G16" s="3">
        <f>IF(ISERROR(VLOOKUP($A16,'データ作成貼付２'!$A$2:$M$97,'データ完成'!G$1,FALSE))=TRUE,"",VLOOKUP($A16,'データ作成貼付２'!$A$2:$M$97,'データ完成'!G$1,FALSE))</f>
      </c>
      <c r="H16" s="3">
        <f>IF(ISERROR(VLOOKUP($A16,'データ作成貼付２'!$A$2:$M$97,'データ完成'!H$1,FALSE))=TRUE,"",VLOOKUP($A16,'データ作成貼付２'!$A$2:$M$97,'データ完成'!H$1,FALSE))</f>
      </c>
      <c r="I16" s="3">
        <f>IF(ISERROR(VLOOKUP($A16*10+1,'データ作成貼付２'!$B$2:$M$97,'データ完成'!I$1,FALSE))=TRUE,"",VLOOKUP($A16*10+1,'データ作成貼付２'!$B$2:$M$97,'データ完成'!I$1,FALSE))</f>
      </c>
      <c r="J16" s="3">
        <f>IF(ISERROR(VLOOKUP($A16*10+2,'データ作成貼付２'!$B$2:$M$97,'データ完成'!J$1,FALSE))=TRUE,"",VLOOKUP($A16*10+2,'データ作成貼付２'!$B$2:$M$97,'データ完成'!J$1,FALSE))</f>
      </c>
      <c r="K16" s="3">
        <f>IF(ISERROR(VLOOKUP($A16*10+3,'データ作成貼付２'!$B$2:$M$97,'データ完成'!K$1,FALSE))=TRUE,"",VLOOKUP($A16*10+3,'データ作成貼付２'!$B$2:$M$97,'データ完成'!K$1,FALSE))</f>
      </c>
      <c r="L16" s="18">
        <f>IF(ISERROR(VLOOKUP($A16*10+4,'データ作成貼付２'!$B$2:$M$238,'データ完成'!L$1,FALSE))=TRUE,"","○")</f>
      </c>
      <c r="M16" s="18">
        <f>IF(ISERROR(VLOOKUP($A16*10+5,'データ作成貼付２'!$B$2:$M$238,'データ完成'!M$1,FALSE))=TRUE,"","○")</f>
      </c>
      <c r="N16" s="3">
        <f>IF(I16="","",VLOOKUP(LEFT(I16,5),'初期設定'!$E$19:$F$39,2,FALSE))</f>
      </c>
      <c r="O16" s="3">
        <f>IF(J16="","",VLOOKUP(LEFT(J16,5),'初期設定'!$E$19:$F$39,2,FALSE))</f>
      </c>
      <c r="P16" s="3">
        <f>IF(K16="","",VLOOKUP(LEFT(K16,5),'初期設定'!$E$19:$F$39,2,FALSE))</f>
      </c>
      <c r="Q16" s="3">
        <f>IF(G16="","",VLOOKUP(VALUE(RIGHT(G16,6)),'学校番号'!$A$2:$B$51,2))</f>
      </c>
    </row>
    <row r="17" spans="1:17" ht="13.5">
      <c r="A17" s="14">
        <v>15</v>
      </c>
      <c r="B17" s="12">
        <f>IF(ISERROR(VLOOKUP($A17,'データ作成貼付２'!$A$2:$M$97,'データ完成'!B$1,FALSE))=TRUE,"",VLOOKUP($A17,'データ作成貼付２'!$A$2:$M$97,'データ完成'!B$1,FALSE))</f>
      </c>
      <c r="C17" s="3">
        <f>IF(ISERROR(VLOOKUP($A17,'データ作成貼付２'!$A$2:$M$97,'データ完成'!C$1,FALSE))=TRUE,"",VLOOKUP($A17,'データ作成貼付２'!$A$2:$M$97,'データ完成'!C$1,FALSE))</f>
      </c>
      <c r="D17" s="3">
        <f>IF(ISERROR(VLOOKUP($A17,'データ作成貼付２'!$A$2:$M$97,'データ完成'!D$1,FALSE))=TRUE,"",VLOOKUP($A17,'データ作成貼付２'!$A$2:$M$97,'データ完成'!D$1,FALSE))</f>
      </c>
      <c r="E17" s="3">
        <f>IF(ISERROR(VLOOKUP($A17,'データ作成貼付２'!$A$2:$M$97,'データ完成'!E$1,FALSE))=TRUE,"",VLOOKUP($A17,'データ作成貼付２'!$A$2:$M$97,'データ完成'!E$1,FALSE))</f>
      </c>
      <c r="F17" s="3">
        <f>IF(ISERROR(VLOOKUP($A17,'データ作成貼付２'!$A$2:$M$97,'データ完成'!F$1,FALSE))=TRUE,"",VLOOKUP($A17,'データ作成貼付２'!$A$2:$M$97,'データ完成'!F$1,FALSE))</f>
      </c>
      <c r="G17" s="3">
        <f>IF(ISERROR(VLOOKUP($A17,'データ作成貼付２'!$A$2:$M$97,'データ完成'!G$1,FALSE))=TRUE,"",VLOOKUP($A17,'データ作成貼付２'!$A$2:$M$97,'データ完成'!G$1,FALSE))</f>
      </c>
      <c r="H17" s="3">
        <f>IF(ISERROR(VLOOKUP($A17,'データ作成貼付２'!$A$2:$M$97,'データ完成'!H$1,FALSE))=TRUE,"",VLOOKUP($A17,'データ作成貼付２'!$A$2:$M$97,'データ完成'!H$1,FALSE))</f>
      </c>
      <c r="I17" s="3">
        <f>IF(ISERROR(VLOOKUP($A17*10+1,'データ作成貼付２'!$B$2:$M$97,'データ完成'!I$1,FALSE))=TRUE,"",VLOOKUP($A17*10+1,'データ作成貼付２'!$B$2:$M$97,'データ完成'!I$1,FALSE))</f>
      </c>
      <c r="J17" s="3">
        <f>IF(ISERROR(VLOOKUP($A17*10+2,'データ作成貼付２'!$B$2:$M$97,'データ完成'!J$1,FALSE))=TRUE,"",VLOOKUP($A17*10+2,'データ作成貼付２'!$B$2:$M$97,'データ完成'!J$1,FALSE))</f>
      </c>
      <c r="K17" s="3">
        <f>IF(ISERROR(VLOOKUP($A17*10+3,'データ作成貼付２'!$B$2:$M$97,'データ完成'!K$1,FALSE))=TRUE,"",VLOOKUP($A17*10+3,'データ作成貼付２'!$B$2:$M$97,'データ完成'!K$1,FALSE))</f>
      </c>
      <c r="L17" s="18">
        <f>IF(ISERROR(VLOOKUP($A17*10+4,'データ作成貼付２'!$B$2:$M$238,'データ完成'!L$1,FALSE))=TRUE,"","○")</f>
      </c>
      <c r="M17" s="18">
        <f>IF(ISERROR(VLOOKUP($A17*10+5,'データ作成貼付２'!$B$2:$M$238,'データ完成'!M$1,FALSE))=TRUE,"","○")</f>
      </c>
      <c r="N17" s="3">
        <f>IF(I17="","",VLOOKUP(LEFT(I17,5),'初期設定'!$E$19:$F$39,2,FALSE))</f>
      </c>
      <c r="O17" s="3">
        <f>IF(J17="","",VLOOKUP(LEFT(J17,5),'初期設定'!$E$19:$F$39,2,FALSE))</f>
      </c>
      <c r="P17" s="3">
        <f>IF(K17="","",VLOOKUP(LEFT(K17,5),'初期設定'!$E$19:$F$39,2,FALSE))</f>
      </c>
      <c r="Q17" s="3">
        <f>IF(G17="","",VLOOKUP(VALUE(RIGHT(G17,6)),'学校番号'!$A$2:$B$51,2))</f>
      </c>
    </row>
    <row r="18" spans="1:17" ht="13.5">
      <c r="A18" s="14">
        <v>16</v>
      </c>
      <c r="B18" s="12">
        <f>IF(ISERROR(VLOOKUP($A18,'データ作成貼付２'!$A$2:$M$97,'データ完成'!B$1,FALSE))=TRUE,"",VLOOKUP($A18,'データ作成貼付２'!$A$2:$M$97,'データ完成'!B$1,FALSE))</f>
      </c>
      <c r="C18" s="3">
        <f>IF(ISERROR(VLOOKUP($A18,'データ作成貼付２'!$A$2:$M$97,'データ完成'!C$1,FALSE))=TRUE,"",VLOOKUP($A18,'データ作成貼付２'!$A$2:$M$97,'データ完成'!C$1,FALSE))</f>
      </c>
      <c r="D18" s="3">
        <f>IF(ISERROR(VLOOKUP($A18,'データ作成貼付２'!$A$2:$M$97,'データ完成'!D$1,FALSE))=TRUE,"",VLOOKUP($A18,'データ作成貼付２'!$A$2:$M$97,'データ完成'!D$1,FALSE))</f>
      </c>
      <c r="E18" s="3">
        <f>IF(ISERROR(VLOOKUP($A18,'データ作成貼付２'!$A$2:$M$97,'データ完成'!E$1,FALSE))=TRUE,"",VLOOKUP($A18,'データ作成貼付２'!$A$2:$M$97,'データ完成'!E$1,FALSE))</f>
      </c>
      <c r="F18" s="3">
        <f>IF(ISERROR(VLOOKUP($A18,'データ作成貼付２'!$A$2:$M$97,'データ完成'!F$1,FALSE))=TRUE,"",VLOOKUP($A18,'データ作成貼付２'!$A$2:$M$97,'データ完成'!F$1,FALSE))</f>
      </c>
      <c r="G18" s="3">
        <f>IF(ISERROR(VLOOKUP($A18,'データ作成貼付２'!$A$2:$M$97,'データ完成'!G$1,FALSE))=TRUE,"",VLOOKUP($A18,'データ作成貼付２'!$A$2:$M$97,'データ完成'!G$1,FALSE))</f>
      </c>
      <c r="H18" s="3">
        <f>IF(ISERROR(VLOOKUP($A18,'データ作成貼付２'!$A$2:$M$97,'データ完成'!H$1,FALSE))=TRUE,"",VLOOKUP($A18,'データ作成貼付２'!$A$2:$M$97,'データ完成'!H$1,FALSE))</f>
      </c>
      <c r="I18" s="3">
        <f>IF(ISERROR(VLOOKUP($A18*10+1,'データ作成貼付２'!$B$2:$M$97,'データ完成'!I$1,FALSE))=TRUE,"",VLOOKUP($A18*10+1,'データ作成貼付２'!$B$2:$M$97,'データ完成'!I$1,FALSE))</f>
      </c>
      <c r="J18" s="3">
        <f>IF(ISERROR(VLOOKUP($A18*10+2,'データ作成貼付２'!$B$2:$M$97,'データ完成'!J$1,FALSE))=TRUE,"",VLOOKUP($A18*10+2,'データ作成貼付２'!$B$2:$M$97,'データ完成'!J$1,FALSE))</f>
      </c>
      <c r="K18" s="3">
        <f>IF(ISERROR(VLOOKUP($A18*10+3,'データ作成貼付２'!$B$2:$M$97,'データ完成'!K$1,FALSE))=TRUE,"",VLOOKUP($A18*10+3,'データ作成貼付２'!$B$2:$M$97,'データ完成'!K$1,FALSE))</f>
      </c>
      <c r="L18" s="18">
        <f>IF(ISERROR(VLOOKUP($A18*10+4,'データ作成貼付２'!$B$2:$M$238,'データ完成'!L$1,FALSE))=TRUE,"","○")</f>
      </c>
      <c r="M18" s="18">
        <f>IF(ISERROR(VLOOKUP($A18*10+5,'データ作成貼付２'!$B$2:$M$238,'データ完成'!M$1,FALSE))=TRUE,"","○")</f>
      </c>
      <c r="N18" s="3">
        <f>IF(I18="","",VLOOKUP(LEFT(I18,5),'初期設定'!$E$19:$F$39,2,FALSE))</f>
      </c>
      <c r="O18" s="3">
        <f>IF(J18="","",VLOOKUP(LEFT(J18,5),'初期設定'!$E$19:$F$39,2,FALSE))</f>
      </c>
      <c r="P18" s="3">
        <f>IF(K18="","",VLOOKUP(LEFT(K18,5),'初期設定'!$E$19:$F$39,2,FALSE))</f>
      </c>
      <c r="Q18" s="3">
        <f>IF(G18="","",VLOOKUP(VALUE(RIGHT(G18,6)),'学校番号'!$A$2:$B$51,2))</f>
      </c>
    </row>
    <row r="19" spans="1:17" ht="13.5">
      <c r="A19" s="14">
        <v>17</v>
      </c>
      <c r="B19" s="12">
        <f>IF(ISERROR(VLOOKUP($A19,'データ作成貼付２'!$A$2:$M$97,'データ完成'!B$1,FALSE))=TRUE,"",VLOOKUP($A19,'データ作成貼付２'!$A$2:$M$97,'データ完成'!B$1,FALSE))</f>
      </c>
      <c r="C19" s="3">
        <f>IF(ISERROR(VLOOKUP($A19,'データ作成貼付２'!$A$2:$M$97,'データ完成'!C$1,FALSE))=TRUE,"",VLOOKUP($A19,'データ作成貼付２'!$A$2:$M$97,'データ完成'!C$1,FALSE))</f>
      </c>
      <c r="D19" s="3">
        <f>IF(ISERROR(VLOOKUP($A19,'データ作成貼付２'!$A$2:$M$97,'データ完成'!D$1,FALSE))=TRUE,"",VLOOKUP($A19,'データ作成貼付２'!$A$2:$M$97,'データ完成'!D$1,FALSE))</f>
      </c>
      <c r="E19" s="3">
        <f>IF(ISERROR(VLOOKUP($A19,'データ作成貼付２'!$A$2:$M$97,'データ完成'!E$1,FALSE))=TRUE,"",VLOOKUP($A19,'データ作成貼付２'!$A$2:$M$97,'データ完成'!E$1,FALSE))</f>
      </c>
      <c r="F19" s="3">
        <f>IF(ISERROR(VLOOKUP($A19,'データ作成貼付２'!$A$2:$M$97,'データ完成'!F$1,FALSE))=TRUE,"",VLOOKUP($A19,'データ作成貼付２'!$A$2:$M$97,'データ完成'!F$1,FALSE))</f>
      </c>
      <c r="G19" s="3">
        <f>IF(ISERROR(VLOOKUP($A19,'データ作成貼付２'!$A$2:$M$97,'データ完成'!G$1,FALSE))=TRUE,"",VLOOKUP($A19,'データ作成貼付２'!$A$2:$M$97,'データ完成'!G$1,FALSE))</f>
      </c>
      <c r="H19" s="3">
        <f>IF(ISERROR(VLOOKUP($A19,'データ作成貼付２'!$A$2:$M$97,'データ完成'!H$1,FALSE))=TRUE,"",VLOOKUP($A19,'データ作成貼付２'!$A$2:$M$97,'データ完成'!H$1,FALSE))</f>
      </c>
      <c r="I19" s="3">
        <f>IF(ISERROR(VLOOKUP($A19*10+1,'データ作成貼付２'!$B$2:$M$97,'データ完成'!I$1,FALSE))=TRUE,"",VLOOKUP($A19*10+1,'データ作成貼付２'!$B$2:$M$97,'データ完成'!I$1,FALSE))</f>
      </c>
      <c r="J19" s="3">
        <f>IF(ISERROR(VLOOKUP($A19*10+2,'データ作成貼付２'!$B$2:$M$97,'データ完成'!J$1,FALSE))=TRUE,"",VLOOKUP($A19*10+2,'データ作成貼付２'!$B$2:$M$97,'データ完成'!J$1,FALSE))</f>
      </c>
      <c r="K19" s="3">
        <f>IF(ISERROR(VLOOKUP($A19*10+3,'データ作成貼付２'!$B$2:$M$97,'データ完成'!K$1,FALSE))=TRUE,"",VLOOKUP($A19*10+3,'データ作成貼付２'!$B$2:$M$97,'データ完成'!K$1,FALSE))</f>
      </c>
      <c r="L19" s="18">
        <f>IF(ISERROR(VLOOKUP($A19*10+4,'データ作成貼付２'!$B$2:$M$238,'データ完成'!L$1,FALSE))=TRUE,"","○")</f>
      </c>
      <c r="M19" s="18">
        <f>IF(ISERROR(VLOOKUP($A19*10+5,'データ作成貼付２'!$B$2:$M$238,'データ完成'!M$1,FALSE))=TRUE,"","○")</f>
      </c>
      <c r="N19" s="3">
        <f>IF(I19="","",VLOOKUP(LEFT(I19,5),'初期設定'!$E$19:$F$39,2,FALSE))</f>
      </c>
      <c r="O19" s="3">
        <f>IF(J19="","",VLOOKUP(LEFT(J19,5),'初期設定'!$E$19:$F$39,2,FALSE))</f>
      </c>
      <c r="P19" s="3">
        <f>IF(K19="","",VLOOKUP(LEFT(K19,5),'初期設定'!$E$19:$F$39,2,FALSE))</f>
      </c>
      <c r="Q19" s="3">
        <f>IF(G19="","",VLOOKUP(VALUE(RIGHT(G19,6)),'学校番号'!$A$2:$B$51,2))</f>
      </c>
    </row>
    <row r="20" spans="1:17" ht="13.5">
      <c r="A20" s="14">
        <v>18</v>
      </c>
      <c r="B20" s="12">
        <f>IF(ISERROR(VLOOKUP($A20,'データ作成貼付２'!$A$2:$M$97,'データ完成'!B$1,FALSE))=TRUE,"",VLOOKUP($A20,'データ作成貼付２'!$A$2:$M$97,'データ完成'!B$1,FALSE))</f>
      </c>
      <c r="C20" s="3">
        <f>IF(ISERROR(VLOOKUP($A20,'データ作成貼付２'!$A$2:$M$97,'データ完成'!C$1,FALSE))=TRUE,"",VLOOKUP($A20,'データ作成貼付２'!$A$2:$M$97,'データ完成'!C$1,FALSE))</f>
      </c>
      <c r="D20" s="3">
        <f>IF(ISERROR(VLOOKUP($A20,'データ作成貼付２'!$A$2:$M$97,'データ完成'!D$1,FALSE))=TRUE,"",VLOOKUP($A20,'データ作成貼付２'!$A$2:$M$97,'データ完成'!D$1,FALSE))</f>
      </c>
      <c r="E20" s="3">
        <f>IF(ISERROR(VLOOKUP($A20,'データ作成貼付２'!$A$2:$M$97,'データ完成'!E$1,FALSE))=TRUE,"",VLOOKUP($A20,'データ作成貼付２'!$A$2:$M$97,'データ完成'!E$1,FALSE))</f>
      </c>
      <c r="F20" s="3">
        <f>IF(ISERROR(VLOOKUP($A20,'データ作成貼付２'!$A$2:$M$97,'データ完成'!F$1,FALSE))=TRUE,"",VLOOKUP($A20,'データ作成貼付２'!$A$2:$M$97,'データ完成'!F$1,FALSE))</f>
      </c>
      <c r="G20" s="3">
        <f>IF(ISERROR(VLOOKUP($A20,'データ作成貼付２'!$A$2:$M$97,'データ完成'!G$1,FALSE))=TRUE,"",VLOOKUP($A20,'データ作成貼付２'!$A$2:$M$97,'データ完成'!G$1,FALSE))</f>
      </c>
      <c r="H20" s="3">
        <f>IF(ISERROR(VLOOKUP($A20,'データ作成貼付２'!$A$2:$M$97,'データ完成'!H$1,FALSE))=TRUE,"",VLOOKUP($A20,'データ作成貼付２'!$A$2:$M$97,'データ完成'!H$1,FALSE))</f>
      </c>
      <c r="I20" s="3">
        <f>IF(ISERROR(VLOOKUP($A20*10+1,'データ作成貼付２'!$B$2:$M$97,'データ完成'!I$1,FALSE))=TRUE,"",VLOOKUP($A20*10+1,'データ作成貼付２'!$B$2:$M$97,'データ完成'!I$1,FALSE))</f>
      </c>
      <c r="J20" s="3">
        <f>IF(ISERROR(VLOOKUP($A20*10+2,'データ作成貼付２'!$B$2:$M$97,'データ完成'!J$1,FALSE))=TRUE,"",VLOOKUP($A20*10+2,'データ作成貼付２'!$B$2:$M$97,'データ完成'!J$1,FALSE))</f>
      </c>
      <c r="K20" s="3">
        <f>IF(ISERROR(VLOOKUP($A20*10+3,'データ作成貼付２'!$B$2:$M$97,'データ完成'!K$1,FALSE))=TRUE,"",VLOOKUP($A20*10+3,'データ作成貼付２'!$B$2:$M$97,'データ完成'!K$1,FALSE))</f>
      </c>
      <c r="L20" s="18">
        <f>IF(ISERROR(VLOOKUP($A20*10+4,'データ作成貼付２'!$B$2:$M$238,'データ完成'!L$1,FALSE))=TRUE,"","○")</f>
      </c>
      <c r="M20" s="18">
        <f>IF(ISERROR(VLOOKUP($A20*10+5,'データ作成貼付２'!$B$2:$M$238,'データ完成'!M$1,FALSE))=TRUE,"","○")</f>
      </c>
      <c r="N20" s="3">
        <f>IF(I20="","",VLOOKUP(LEFT(I20,5),'初期設定'!$E$19:$F$39,2,FALSE))</f>
      </c>
      <c r="O20" s="3">
        <f>IF(J20="","",VLOOKUP(LEFT(J20,5),'初期設定'!$E$19:$F$39,2,FALSE))</f>
      </c>
      <c r="P20" s="3">
        <f>IF(K20="","",VLOOKUP(LEFT(K20,5),'初期設定'!$E$19:$F$39,2,FALSE))</f>
      </c>
      <c r="Q20" s="3">
        <f>IF(G20="","",VLOOKUP(VALUE(RIGHT(G20,6)),'学校番号'!$A$2:$B$51,2))</f>
      </c>
    </row>
    <row r="21" spans="1:17" ht="13.5">
      <c r="A21" s="14">
        <v>19</v>
      </c>
      <c r="B21" s="12">
        <f>IF(ISERROR(VLOOKUP($A21,'データ作成貼付２'!$A$2:$M$97,'データ完成'!B$1,FALSE))=TRUE,"",VLOOKUP($A21,'データ作成貼付２'!$A$2:$M$97,'データ完成'!B$1,FALSE))</f>
      </c>
      <c r="C21" s="3">
        <f>IF(ISERROR(VLOOKUP($A21,'データ作成貼付２'!$A$2:$M$97,'データ完成'!C$1,FALSE))=TRUE,"",VLOOKUP($A21,'データ作成貼付２'!$A$2:$M$97,'データ完成'!C$1,FALSE))</f>
      </c>
      <c r="D21" s="3">
        <f>IF(ISERROR(VLOOKUP($A21,'データ作成貼付２'!$A$2:$M$97,'データ完成'!D$1,FALSE))=TRUE,"",VLOOKUP($A21,'データ作成貼付２'!$A$2:$M$97,'データ完成'!D$1,FALSE))</f>
      </c>
      <c r="E21" s="3">
        <f>IF(ISERROR(VLOOKUP($A21,'データ作成貼付２'!$A$2:$M$97,'データ完成'!E$1,FALSE))=TRUE,"",VLOOKUP($A21,'データ作成貼付２'!$A$2:$M$97,'データ完成'!E$1,FALSE))</f>
      </c>
      <c r="F21" s="3">
        <f>IF(ISERROR(VLOOKUP($A21,'データ作成貼付２'!$A$2:$M$97,'データ完成'!F$1,FALSE))=TRUE,"",VLOOKUP($A21,'データ作成貼付２'!$A$2:$M$97,'データ完成'!F$1,FALSE))</f>
      </c>
      <c r="G21" s="3">
        <f>IF(ISERROR(VLOOKUP($A21,'データ作成貼付２'!$A$2:$M$97,'データ完成'!G$1,FALSE))=TRUE,"",VLOOKUP($A21,'データ作成貼付２'!$A$2:$M$97,'データ完成'!G$1,FALSE))</f>
      </c>
      <c r="H21" s="3">
        <f>IF(ISERROR(VLOOKUP($A21,'データ作成貼付２'!$A$2:$M$97,'データ完成'!H$1,FALSE))=TRUE,"",VLOOKUP($A21,'データ作成貼付２'!$A$2:$M$97,'データ完成'!H$1,FALSE))</f>
      </c>
      <c r="I21" s="3">
        <f>IF(ISERROR(VLOOKUP($A21*10+1,'データ作成貼付２'!$B$2:$M$97,'データ完成'!I$1,FALSE))=TRUE,"",VLOOKUP($A21*10+1,'データ作成貼付２'!$B$2:$M$97,'データ完成'!I$1,FALSE))</f>
      </c>
      <c r="J21" s="3">
        <f>IF(ISERROR(VLOOKUP($A21*10+2,'データ作成貼付２'!$B$2:$M$97,'データ完成'!J$1,FALSE))=TRUE,"",VLOOKUP($A21*10+2,'データ作成貼付２'!$B$2:$M$97,'データ完成'!J$1,FALSE))</f>
      </c>
      <c r="K21" s="3">
        <f>IF(ISERROR(VLOOKUP($A21*10+3,'データ作成貼付２'!$B$2:$M$97,'データ完成'!K$1,FALSE))=TRUE,"",VLOOKUP($A21*10+3,'データ作成貼付２'!$B$2:$M$97,'データ完成'!K$1,FALSE))</f>
      </c>
      <c r="L21" s="18">
        <f>IF(ISERROR(VLOOKUP($A21*10+4,'データ作成貼付２'!$B$2:$M$238,'データ完成'!L$1,FALSE))=TRUE,"","○")</f>
      </c>
      <c r="M21" s="18">
        <f>IF(ISERROR(VLOOKUP($A21*10+5,'データ作成貼付２'!$B$2:$M$238,'データ完成'!M$1,FALSE))=TRUE,"","○")</f>
      </c>
      <c r="N21" s="3">
        <f>IF(I21="","",VLOOKUP(LEFT(I21,5),'初期設定'!$E$19:$F$39,2,FALSE))</f>
      </c>
      <c r="O21" s="3">
        <f>IF(J21="","",VLOOKUP(LEFT(J21,5),'初期設定'!$E$19:$F$39,2,FALSE))</f>
      </c>
      <c r="P21" s="3">
        <f>IF(K21="","",VLOOKUP(LEFT(K21,5),'初期設定'!$E$19:$F$39,2,FALSE))</f>
      </c>
      <c r="Q21" s="3">
        <f>IF(G21="","",VLOOKUP(VALUE(RIGHT(G21,6)),'学校番号'!$A$2:$B$51,2))</f>
      </c>
    </row>
    <row r="22" spans="1:17" ht="13.5">
      <c r="A22" s="14">
        <v>20</v>
      </c>
      <c r="B22" s="12">
        <f>IF(ISERROR(VLOOKUP($A22,'データ作成貼付２'!$A$2:$M$97,'データ完成'!B$1,FALSE))=TRUE,"",VLOOKUP($A22,'データ作成貼付２'!$A$2:$M$97,'データ完成'!B$1,FALSE))</f>
      </c>
      <c r="C22" s="3">
        <f>IF(ISERROR(VLOOKUP($A22,'データ作成貼付２'!$A$2:$M$97,'データ完成'!C$1,FALSE))=TRUE,"",VLOOKUP($A22,'データ作成貼付２'!$A$2:$M$97,'データ完成'!C$1,FALSE))</f>
      </c>
      <c r="D22" s="3">
        <f>IF(ISERROR(VLOOKUP($A22,'データ作成貼付２'!$A$2:$M$97,'データ完成'!D$1,FALSE))=TRUE,"",VLOOKUP($A22,'データ作成貼付２'!$A$2:$M$97,'データ完成'!D$1,FALSE))</f>
      </c>
      <c r="E22" s="3">
        <f>IF(ISERROR(VLOOKUP($A22,'データ作成貼付２'!$A$2:$M$97,'データ完成'!E$1,FALSE))=TRUE,"",VLOOKUP($A22,'データ作成貼付２'!$A$2:$M$97,'データ完成'!E$1,FALSE))</f>
      </c>
      <c r="F22" s="3">
        <f>IF(ISERROR(VLOOKUP($A22,'データ作成貼付２'!$A$2:$M$97,'データ完成'!F$1,FALSE))=TRUE,"",VLOOKUP($A22,'データ作成貼付２'!$A$2:$M$97,'データ完成'!F$1,FALSE))</f>
      </c>
      <c r="G22" s="3">
        <f>IF(ISERROR(VLOOKUP($A22,'データ作成貼付２'!$A$2:$M$97,'データ完成'!G$1,FALSE))=TRUE,"",VLOOKUP($A22,'データ作成貼付２'!$A$2:$M$97,'データ完成'!G$1,FALSE))</f>
      </c>
      <c r="H22" s="3">
        <f>IF(ISERROR(VLOOKUP($A22,'データ作成貼付２'!$A$2:$M$97,'データ完成'!H$1,FALSE))=TRUE,"",VLOOKUP($A22,'データ作成貼付２'!$A$2:$M$97,'データ完成'!H$1,FALSE))</f>
      </c>
      <c r="I22" s="3">
        <f>IF(ISERROR(VLOOKUP($A22*10+1,'データ作成貼付２'!$B$2:$M$97,'データ完成'!I$1,FALSE))=TRUE,"",VLOOKUP($A22*10+1,'データ作成貼付２'!$B$2:$M$97,'データ完成'!I$1,FALSE))</f>
      </c>
      <c r="J22" s="3">
        <f>IF(ISERROR(VLOOKUP($A22*10+2,'データ作成貼付２'!$B$2:$M$97,'データ完成'!J$1,FALSE))=TRUE,"",VLOOKUP($A22*10+2,'データ作成貼付２'!$B$2:$M$97,'データ完成'!J$1,FALSE))</f>
      </c>
      <c r="K22" s="3">
        <f>IF(ISERROR(VLOOKUP($A22*10+3,'データ作成貼付２'!$B$2:$M$97,'データ完成'!K$1,FALSE))=TRUE,"",VLOOKUP($A22*10+3,'データ作成貼付２'!$B$2:$M$97,'データ完成'!K$1,FALSE))</f>
      </c>
      <c r="L22" s="18">
        <f>IF(ISERROR(VLOOKUP($A22*10+4,'データ作成貼付２'!$B$2:$M$238,'データ完成'!L$1,FALSE))=TRUE,"","○")</f>
      </c>
      <c r="M22" s="18">
        <f>IF(ISERROR(VLOOKUP($A22*10+5,'データ作成貼付２'!$B$2:$M$238,'データ完成'!M$1,FALSE))=TRUE,"","○")</f>
      </c>
      <c r="N22" s="3">
        <f>IF(I22="","",VLOOKUP(LEFT(I22,5),'初期設定'!$E$19:$F$39,2,FALSE))</f>
      </c>
      <c r="O22" s="3">
        <f>IF(J22="","",VLOOKUP(LEFT(J22,5),'初期設定'!$E$19:$F$39,2,FALSE))</f>
      </c>
      <c r="P22" s="3">
        <f>IF(K22="","",VLOOKUP(LEFT(K22,5),'初期設定'!$E$19:$F$39,2,FALSE))</f>
      </c>
      <c r="Q22" s="3">
        <f>IF(G22="","",VLOOKUP(VALUE(RIGHT(G22,6)),'学校番号'!$A$2:$B$51,2))</f>
      </c>
    </row>
    <row r="23" spans="1:17" ht="13.5">
      <c r="A23" s="14">
        <v>21</v>
      </c>
      <c r="B23" s="12">
        <f>IF(ISERROR(VLOOKUP($A23,'データ作成貼付２'!$A$2:$M$97,'データ完成'!B$1,FALSE))=TRUE,"",VLOOKUP($A23,'データ作成貼付２'!$A$2:$M$97,'データ完成'!B$1,FALSE))</f>
      </c>
      <c r="C23" s="3">
        <f>IF(ISERROR(VLOOKUP($A23,'データ作成貼付２'!$A$2:$M$97,'データ完成'!C$1,FALSE))=TRUE,"",VLOOKUP($A23,'データ作成貼付２'!$A$2:$M$97,'データ完成'!C$1,FALSE))</f>
      </c>
      <c r="D23" s="3">
        <f>IF(ISERROR(VLOOKUP($A23,'データ作成貼付２'!$A$2:$M$97,'データ完成'!D$1,FALSE))=TRUE,"",VLOOKUP($A23,'データ作成貼付２'!$A$2:$M$97,'データ完成'!D$1,FALSE))</f>
      </c>
      <c r="E23" s="3">
        <f>IF(ISERROR(VLOOKUP($A23,'データ作成貼付２'!$A$2:$M$97,'データ完成'!E$1,FALSE))=TRUE,"",VLOOKUP($A23,'データ作成貼付２'!$A$2:$M$97,'データ完成'!E$1,FALSE))</f>
      </c>
      <c r="F23" s="3">
        <f>IF(ISERROR(VLOOKUP($A23,'データ作成貼付２'!$A$2:$M$97,'データ完成'!F$1,FALSE))=TRUE,"",VLOOKUP($A23,'データ作成貼付２'!$A$2:$M$97,'データ完成'!F$1,FALSE))</f>
      </c>
      <c r="G23" s="3">
        <f>IF(ISERROR(VLOOKUP($A23,'データ作成貼付２'!$A$2:$M$97,'データ完成'!G$1,FALSE))=TRUE,"",VLOOKUP($A23,'データ作成貼付２'!$A$2:$M$97,'データ完成'!G$1,FALSE))</f>
      </c>
      <c r="H23" s="3">
        <f>IF(ISERROR(VLOOKUP($A23,'データ作成貼付２'!$A$2:$M$97,'データ完成'!H$1,FALSE))=TRUE,"",VLOOKUP($A23,'データ作成貼付２'!$A$2:$M$97,'データ完成'!H$1,FALSE))</f>
      </c>
      <c r="I23" s="3">
        <f>IF(ISERROR(VLOOKUP($A23*10+1,'データ作成貼付２'!$B$2:$M$97,'データ完成'!I$1,FALSE))=TRUE,"",VLOOKUP($A23*10+1,'データ作成貼付２'!$B$2:$M$97,'データ完成'!I$1,FALSE))</f>
      </c>
      <c r="J23" s="3">
        <f>IF(ISERROR(VLOOKUP($A23*10+2,'データ作成貼付２'!$B$2:$M$97,'データ完成'!J$1,FALSE))=TRUE,"",VLOOKUP($A23*10+2,'データ作成貼付２'!$B$2:$M$97,'データ完成'!J$1,FALSE))</f>
      </c>
      <c r="K23" s="3">
        <f>IF(ISERROR(VLOOKUP($A23*10+3,'データ作成貼付２'!$B$2:$M$97,'データ完成'!K$1,FALSE))=TRUE,"",VLOOKUP($A23*10+3,'データ作成貼付２'!$B$2:$M$97,'データ完成'!K$1,FALSE))</f>
      </c>
      <c r="L23" s="18">
        <f>IF(ISERROR(VLOOKUP($A23*10+4,'データ作成貼付２'!$B$2:$M$238,'データ完成'!L$1,FALSE))=TRUE,"","○")</f>
      </c>
      <c r="M23" s="18">
        <f>IF(ISERROR(VLOOKUP($A23*10+5,'データ作成貼付２'!$B$2:$M$238,'データ完成'!M$1,FALSE))=TRUE,"","○")</f>
      </c>
      <c r="N23" s="3">
        <f>IF(I23="","",VLOOKUP(LEFT(I23,5),'初期設定'!$E$19:$F$39,2,FALSE))</f>
      </c>
      <c r="O23" s="3">
        <f>IF(J23="","",VLOOKUP(LEFT(J23,5),'初期設定'!$E$19:$F$39,2,FALSE))</f>
      </c>
      <c r="P23" s="3">
        <f>IF(K23="","",VLOOKUP(LEFT(K23,5),'初期設定'!$E$19:$F$39,2,FALSE))</f>
      </c>
      <c r="Q23" s="3">
        <f>IF(G23="","",VLOOKUP(VALUE(RIGHT(G23,6)),'学校番号'!$A$2:$B$51,2))</f>
      </c>
    </row>
    <row r="24" spans="1:17" ht="13.5">
      <c r="A24" s="14">
        <v>22</v>
      </c>
      <c r="B24" s="12">
        <f>IF(ISERROR(VLOOKUP($A24,'データ作成貼付２'!$A$2:$M$97,'データ完成'!B$1,FALSE))=TRUE,"",VLOOKUP($A24,'データ作成貼付２'!$A$2:$M$97,'データ完成'!B$1,FALSE))</f>
      </c>
      <c r="C24" s="3">
        <f>IF(ISERROR(VLOOKUP($A24,'データ作成貼付２'!$A$2:$M$97,'データ完成'!C$1,FALSE))=TRUE,"",VLOOKUP($A24,'データ作成貼付２'!$A$2:$M$97,'データ完成'!C$1,FALSE))</f>
      </c>
      <c r="D24" s="3">
        <f>IF(ISERROR(VLOOKUP($A24,'データ作成貼付２'!$A$2:$M$97,'データ完成'!D$1,FALSE))=TRUE,"",VLOOKUP($A24,'データ作成貼付２'!$A$2:$M$97,'データ完成'!D$1,FALSE))</f>
      </c>
      <c r="E24" s="3">
        <f>IF(ISERROR(VLOOKUP($A24,'データ作成貼付２'!$A$2:$M$97,'データ完成'!E$1,FALSE))=TRUE,"",VLOOKUP($A24,'データ作成貼付２'!$A$2:$M$97,'データ完成'!E$1,FALSE))</f>
      </c>
      <c r="F24" s="3">
        <f>IF(ISERROR(VLOOKUP($A24,'データ作成貼付２'!$A$2:$M$97,'データ完成'!F$1,FALSE))=TRUE,"",VLOOKUP($A24,'データ作成貼付２'!$A$2:$M$97,'データ完成'!F$1,FALSE))</f>
      </c>
      <c r="G24" s="3">
        <f>IF(ISERROR(VLOOKUP($A24,'データ作成貼付２'!$A$2:$M$97,'データ完成'!G$1,FALSE))=TRUE,"",VLOOKUP($A24,'データ作成貼付２'!$A$2:$M$97,'データ完成'!G$1,FALSE))</f>
      </c>
      <c r="H24" s="3">
        <f>IF(ISERROR(VLOOKUP($A24,'データ作成貼付２'!$A$2:$M$97,'データ完成'!H$1,FALSE))=TRUE,"",VLOOKUP($A24,'データ作成貼付２'!$A$2:$M$97,'データ完成'!H$1,FALSE))</f>
      </c>
      <c r="I24" s="3">
        <f>IF(ISERROR(VLOOKUP($A24*10+1,'データ作成貼付２'!$B$2:$M$97,'データ完成'!I$1,FALSE))=TRUE,"",VLOOKUP($A24*10+1,'データ作成貼付２'!$B$2:$M$97,'データ完成'!I$1,FALSE))</f>
      </c>
      <c r="J24" s="3">
        <f>IF(ISERROR(VLOOKUP($A24*10+2,'データ作成貼付２'!$B$2:$M$97,'データ完成'!J$1,FALSE))=TRUE,"",VLOOKUP($A24*10+2,'データ作成貼付２'!$B$2:$M$97,'データ完成'!J$1,FALSE))</f>
      </c>
      <c r="K24" s="3">
        <f>IF(ISERROR(VLOOKUP($A24*10+3,'データ作成貼付２'!$B$2:$M$97,'データ完成'!K$1,FALSE))=TRUE,"",VLOOKUP($A24*10+3,'データ作成貼付２'!$B$2:$M$97,'データ完成'!K$1,FALSE))</f>
      </c>
      <c r="L24" s="18">
        <f>IF(ISERROR(VLOOKUP($A24*10+4,'データ作成貼付２'!$B$2:$M$238,'データ完成'!L$1,FALSE))=TRUE,"","○")</f>
      </c>
      <c r="M24" s="18">
        <f>IF(ISERROR(VLOOKUP($A24*10+5,'データ作成貼付２'!$B$2:$M$238,'データ完成'!M$1,FALSE))=TRUE,"","○")</f>
      </c>
      <c r="N24" s="3">
        <f>IF(I24="","",VLOOKUP(LEFT(I24,5),'初期設定'!$E$19:$F$39,2,FALSE))</f>
      </c>
      <c r="O24" s="3">
        <f>IF(J24="","",VLOOKUP(LEFT(J24,5),'初期設定'!$E$19:$F$39,2,FALSE))</f>
      </c>
      <c r="P24" s="3">
        <f>IF(K24="","",VLOOKUP(LEFT(K24,5),'初期設定'!$E$19:$F$39,2,FALSE))</f>
      </c>
      <c r="Q24" s="3">
        <f>IF(G24="","",VLOOKUP(VALUE(RIGHT(G24,6)),'学校番号'!$A$2:$B$51,2))</f>
      </c>
    </row>
    <row r="25" spans="1:17" ht="13.5">
      <c r="A25" s="14">
        <v>23</v>
      </c>
      <c r="B25" s="12">
        <f>IF(ISERROR(VLOOKUP($A25,'データ作成貼付２'!$A$2:$M$97,'データ完成'!B$1,FALSE))=TRUE,"",VLOOKUP($A25,'データ作成貼付２'!$A$2:$M$97,'データ完成'!B$1,FALSE))</f>
      </c>
      <c r="C25" s="3">
        <f>IF(ISERROR(VLOOKUP($A25,'データ作成貼付２'!$A$2:$M$97,'データ完成'!C$1,FALSE))=TRUE,"",VLOOKUP($A25,'データ作成貼付２'!$A$2:$M$97,'データ完成'!C$1,FALSE))</f>
      </c>
      <c r="D25" s="3">
        <f>IF(ISERROR(VLOOKUP($A25,'データ作成貼付２'!$A$2:$M$97,'データ完成'!D$1,FALSE))=TRUE,"",VLOOKUP($A25,'データ作成貼付２'!$A$2:$M$97,'データ完成'!D$1,FALSE))</f>
      </c>
      <c r="E25" s="3">
        <f>IF(ISERROR(VLOOKUP($A25,'データ作成貼付２'!$A$2:$M$97,'データ完成'!E$1,FALSE))=TRUE,"",VLOOKUP($A25,'データ作成貼付２'!$A$2:$M$97,'データ完成'!E$1,FALSE))</f>
      </c>
      <c r="F25" s="3">
        <f>IF(ISERROR(VLOOKUP($A25,'データ作成貼付２'!$A$2:$M$97,'データ完成'!F$1,FALSE))=TRUE,"",VLOOKUP($A25,'データ作成貼付２'!$A$2:$M$97,'データ完成'!F$1,FALSE))</f>
      </c>
      <c r="G25" s="3">
        <f>IF(ISERROR(VLOOKUP($A25,'データ作成貼付２'!$A$2:$M$97,'データ完成'!G$1,FALSE))=TRUE,"",VLOOKUP($A25,'データ作成貼付２'!$A$2:$M$97,'データ完成'!G$1,FALSE))</f>
      </c>
      <c r="H25" s="3">
        <f>IF(ISERROR(VLOOKUP($A25,'データ作成貼付２'!$A$2:$M$97,'データ完成'!H$1,FALSE))=TRUE,"",VLOOKUP($A25,'データ作成貼付２'!$A$2:$M$97,'データ完成'!H$1,FALSE))</f>
      </c>
      <c r="I25" s="3">
        <f>IF(ISERROR(VLOOKUP($A25*10+1,'データ作成貼付２'!$B$2:$M$97,'データ完成'!I$1,FALSE))=TRUE,"",VLOOKUP($A25*10+1,'データ作成貼付２'!$B$2:$M$97,'データ完成'!I$1,FALSE))</f>
      </c>
      <c r="J25" s="3">
        <f>IF(ISERROR(VLOOKUP($A25*10+2,'データ作成貼付２'!$B$2:$M$97,'データ完成'!J$1,FALSE))=TRUE,"",VLOOKUP($A25*10+2,'データ作成貼付２'!$B$2:$M$97,'データ完成'!J$1,FALSE))</f>
      </c>
      <c r="K25" s="3">
        <f>IF(ISERROR(VLOOKUP($A25*10+3,'データ作成貼付２'!$B$2:$M$97,'データ完成'!K$1,FALSE))=TRUE,"",VLOOKUP($A25*10+3,'データ作成貼付２'!$B$2:$M$97,'データ完成'!K$1,FALSE))</f>
      </c>
      <c r="L25" s="18">
        <f>IF(ISERROR(VLOOKUP($A25*10+4,'データ作成貼付２'!$B$2:$M$238,'データ完成'!L$1,FALSE))=TRUE,"","○")</f>
      </c>
      <c r="M25" s="18">
        <f>IF(ISERROR(VLOOKUP($A25*10+5,'データ作成貼付２'!$B$2:$M$238,'データ完成'!M$1,FALSE))=TRUE,"","○")</f>
      </c>
      <c r="N25" s="3">
        <f>IF(I25="","",VLOOKUP(LEFT(I25,5),'初期設定'!$E$19:$F$39,2,FALSE))</f>
      </c>
      <c r="O25" s="3">
        <f>IF(J25="","",VLOOKUP(LEFT(J25,5),'初期設定'!$E$19:$F$39,2,FALSE))</f>
      </c>
      <c r="P25" s="3">
        <f>IF(K25="","",VLOOKUP(LEFT(K25,5),'初期設定'!$E$19:$F$39,2,FALSE))</f>
      </c>
      <c r="Q25" s="3">
        <f>IF(G25="","",VLOOKUP(VALUE(RIGHT(G25,6)),'学校番号'!$A$2:$B$51,2))</f>
      </c>
    </row>
    <row r="26" spans="1:17" ht="13.5">
      <c r="A26" s="14">
        <v>24</v>
      </c>
      <c r="B26" s="12">
        <f>IF(ISERROR(VLOOKUP($A26,'データ作成貼付２'!$A$2:$M$97,'データ完成'!B$1,FALSE))=TRUE,"",VLOOKUP($A26,'データ作成貼付２'!$A$2:$M$97,'データ完成'!B$1,FALSE))</f>
      </c>
      <c r="C26" s="3">
        <f>IF(ISERROR(VLOOKUP($A26,'データ作成貼付２'!$A$2:$M$97,'データ完成'!C$1,FALSE))=TRUE,"",VLOOKUP($A26,'データ作成貼付２'!$A$2:$M$97,'データ完成'!C$1,FALSE))</f>
      </c>
      <c r="D26" s="3">
        <f>IF(ISERROR(VLOOKUP($A26,'データ作成貼付２'!$A$2:$M$97,'データ完成'!D$1,FALSE))=TRUE,"",VLOOKUP($A26,'データ作成貼付２'!$A$2:$M$97,'データ完成'!D$1,FALSE))</f>
      </c>
      <c r="E26" s="3">
        <f>IF(ISERROR(VLOOKUP($A26,'データ作成貼付２'!$A$2:$M$97,'データ完成'!E$1,FALSE))=TRUE,"",VLOOKUP($A26,'データ作成貼付２'!$A$2:$M$97,'データ完成'!E$1,FALSE))</f>
      </c>
      <c r="F26" s="3">
        <f>IF(ISERROR(VLOOKUP($A26,'データ作成貼付２'!$A$2:$M$97,'データ完成'!F$1,FALSE))=TRUE,"",VLOOKUP($A26,'データ作成貼付２'!$A$2:$M$97,'データ完成'!F$1,FALSE))</f>
      </c>
      <c r="G26" s="3">
        <f>IF(ISERROR(VLOOKUP($A26,'データ作成貼付２'!$A$2:$M$97,'データ完成'!G$1,FALSE))=TRUE,"",VLOOKUP($A26,'データ作成貼付２'!$A$2:$M$97,'データ完成'!G$1,FALSE))</f>
      </c>
      <c r="H26" s="3">
        <f>IF(ISERROR(VLOOKUP($A26,'データ作成貼付２'!$A$2:$M$97,'データ完成'!H$1,FALSE))=TRUE,"",VLOOKUP($A26,'データ作成貼付２'!$A$2:$M$97,'データ完成'!H$1,FALSE))</f>
      </c>
      <c r="I26" s="3">
        <f>IF(ISERROR(VLOOKUP($A26*10+1,'データ作成貼付２'!$B$2:$M$97,'データ完成'!I$1,FALSE))=TRUE,"",VLOOKUP($A26*10+1,'データ作成貼付２'!$B$2:$M$97,'データ完成'!I$1,FALSE))</f>
      </c>
      <c r="J26" s="3">
        <f>IF(ISERROR(VLOOKUP($A26*10+2,'データ作成貼付２'!$B$2:$M$97,'データ完成'!J$1,FALSE))=TRUE,"",VLOOKUP($A26*10+2,'データ作成貼付２'!$B$2:$M$97,'データ完成'!J$1,FALSE))</f>
      </c>
      <c r="K26" s="3">
        <f>IF(ISERROR(VLOOKUP($A26*10+3,'データ作成貼付２'!$B$2:$M$97,'データ完成'!K$1,FALSE))=TRUE,"",VLOOKUP($A26*10+3,'データ作成貼付２'!$B$2:$M$97,'データ完成'!K$1,FALSE))</f>
      </c>
      <c r="L26" s="18">
        <f>IF(ISERROR(VLOOKUP($A26*10+4,'データ作成貼付２'!$B$2:$M$238,'データ完成'!L$1,FALSE))=TRUE,"","○")</f>
      </c>
      <c r="M26" s="18">
        <f>IF(ISERROR(VLOOKUP($A26*10+5,'データ作成貼付２'!$B$2:$M$238,'データ完成'!M$1,FALSE))=TRUE,"","○")</f>
      </c>
      <c r="N26" s="3">
        <f>IF(I26="","",VLOOKUP(LEFT(I26,5),'初期設定'!$E$19:$F$39,2,FALSE))</f>
      </c>
      <c r="O26" s="3">
        <f>IF(J26="","",VLOOKUP(LEFT(J26,5),'初期設定'!$E$19:$F$39,2,FALSE))</f>
      </c>
      <c r="P26" s="3">
        <f>IF(K26="","",VLOOKUP(LEFT(K26,5),'初期設定'!$E$19:$F$39,2,FALSE))</f>
      </c>
      <c r="Q26" s="3">
        <f>IF(G26="","",VLOOKUP(VALUE(RIGHT(G26,6)),'学校番号'!$A$2:$B$51,2))</f>
      </c>
    </row>
    <row r="27" spans="1:17" ht="13.5">
      <c r="A27" s="14">
        <v>25</v>
      </c>
      <c r="B27" s="12">
        <f>IF(ISERROR(VLOOKUP($A27,'データ作成貼付２'!$A$2:$M$97,'データ完成'!B$1,FALSE))=TRUE,"",VLOOKUP($A27,'データ作成貼付２'!$A$2:$M$97,'データ完成'!B$1,FALSE))</f>
      </c>
      <c r="C27" s="3">
        <f>IF(ISERROR(VLOOKUP($A27,'データ作成貼付２'!$A$2:$M$97,'データ完成'!C$1,FALSE))=TRUE,"",VLOOKUP($A27,'データ作成貼付２'!$A$2:$M$97,'データ完成'!C$1,FALSE))</f>
      </c>
      <c r="D27" s="3">
        <f>IF(ISERROR(VLOOKUP($A27,'データ作成貼付２'!$A$2:$M$97,'データ完成'!D$1,FALSE))=TRUE,"",VLOOKUP($A27,'データ作成貼付２'!$A$2:$M$97,'データ完成'!D$1,FALSE))</f>
      </c>
      <c r="E27" s="3">
        <f>IF(ISERROR(VLOOKUP($A27,'データ作成貼付２'!$A$2:$M$97,'データ完成'!E$1,FALSE))=TRUE,"",VLOOKUP($A27,'データ作成貼付２'!$A$2:$M$97,'データ完成'!E$1,FALSE))</f>
      </c>
      <c r="F27" s="3">
        <f>IF(ISERROR(VLOOKUP($A27,'データ作成貼付２'!$A$2:$M$97,'データ完成'!F$1,FALSE))=TRUE,"",VLOOKUP($A27,'データ作成貼付２'!$A$2:$M$97,'データ完成'!F$1,FALSE))</f>
      </c>
      <c r="G27" s="3">
        <f>IF(ISERROR(VLOOKUP($A27,'データ作成貼付２'!$A$2:$M$97,'データ完成'!G$1,FALSE))=TRUE,"",VLOOKUP($A27,'データ作成貼付２'!$A$2:$M$97,'データ完成'!G$1,FALSE))</f>
      </c>
      <c r="H27" s="3">
        <f>IF(ISERROR(VLOOKUP($A27,'データ作成貼付２'!$A$2:$M$97,'データ完成'!H$1,FALSE))=TRUE,"",VLOOKUP($A27,'データ作成貼付２'!$A$2:$M$97,'データ完成'!H$1,FALSE))</f>
      </c>
      <c r="I27" s="3">
        <f>IF(ISERROR(VLOOKUP($A27*10+1,'データ作成貼付２'!$B$2:$M$97,'データ完成'!I$1,FALSE))=TRUE,"",VLOOKUP($A27*10+1,'データ作成貼付２'!$B$2:$M$97,'データ完成'!I$1,FALSE))</f>
      </c>
      <c r="J27" s="3">
        <f>IF(ISERROR(VLOOKUP($A27*10+2,'データ作成貼付２'!$B$2:$M$97,'データ完成'!J$1,FALSE))=TRUE,"",VLOOKUP($A27*10+2,'データ作成貼付２'!$B$2:$M$97,'データ完成'!J$1,FALSE))</f>
      </c>
      <c r="K27" s="3">
        <f>IF(ISERROR(VLOOKUP($A27*10+3,'データ作成貼付２'!$B$2:$M$97,'データ完成'!K$1,FALSE))=TRUE,"",VLOOKUP($A27*10+3,'データ作成貼付２'!$B$2:$M$97,'データ完成'!K$1,FALSE))</f>
      </c>
      <c r="L27" s="18">
        <f>IF(ISERROR(VLOOKUP($A27*10+4,'データ作成貼付２'!$B$2:$M$238,'データ完成'!L$1,FALSE))=TRUE,"","○")</f>
      </c>
      <c r="M27" s="18">
        <f>IF(ISERROR(VLOOKUP($A27*10+5,'データ作成貼付２'!$B$2:$M$238,'データ完成'!M$1,FALSE))=TRUE,"","○")</f>
      </c>
      <c r="N27" s="3">
        <f>IF(I27="","",VLOOKUP(LEFT(I27,5),'初期設定'!$E$19:$F$39,2,FALSE))</f>
      </c>
      <c r="O27" s="3">
        <f>IF(J27="","",VLOOKUP(LEFT(J27,5),'初期設定'!$E$19:$F$39,2,FALSE))</f>
      </c>
      <c r="P27" s="3">
        <f>IF(K27="","",VLOOKUP(LEFT(K27,5),'初期設定'!$E$19:$F$39,2,FALSE))</f>
      </c>
      <c r="Q27" s="3">
        <f>IF(G27="","",VLOOKUP(VALUE(RIGHT(G27,6)),'学校番号'!$A$2:$B$51,2))</f>
      </c>
    </row>
    <row r="28" spans="1:17" ht="13.5">
      <c r="A28" s="14">
        <v>26</v>
      </c>
      <c r="B28" s="12">
        <f>IF(ISERROR(VLOOKUP($A28,'データ作成貼付２'!$A$2:$M$97,'データ完成'!B$1,FALSE))=TRUE,"",VLOOKUP($A28,'データ作成貼付２'!$A$2:$M$97,'データ完成'!B$1,FALSE))</f>
      </c>
      <c r="C28" s="3">
        <f>IF(ISERROR(VLOOKUP($A28,'データ作成貼付２'!$A$2:$M$97,'データ完成'!C$1,FALSE))=TRUE,"",VLOOKUP($A28,'データ作成貼付２'!$A$2:$M$97,'データ完成'!C$1,FALSE))</f>
      </c>
      <c r="D28" s="3">
        <f>IF(ISERROR(VLOOKUP($A28,'データ作成貼付２'!$A$2:$M$97,'データ完成'!D$1,FALSE))=TRUE,"",VLOOKUP($A28,'データ作成貼付２'!$A$2:$M$97,'データ完成'!D$1,FALSE))</f>
      </c>
      <c r="E28" s="3">
        <f>IF(ISERROR(VLOOKUP($A28,'データ作成貼付２'!$A$2:$M$97,'データ完成'!E$1,FALSE))=TRUE,"",VLOOKUP($A28,'データ作成貼付２'!$A$2:$M$97,'データ完成'!E$1,FALSE))</f>
      </c>
      <c r="F28" s="3">
        <f>IF(ISERROR(VLOOKUP($A28,'データ作成貼付２'!$A$2:$M$97,'データ完成'!F$1,FALSE))=TRUE,"",VLOOKUP($A28,'データ作成貼付２'!$A$2:$M$97,'データ完成'!F$1,FALSE))</f>
      </c>
      <c r="G28" s="3">
        <f>IF(ISERROR(VLOOKUP($A28,'データ作成貼付２'!$A$2:$M$97,'データ完成'!G$1,FALSE))=TRUE,"",VLOOKUP($A28,'データ作成貼付２'!$A$2:$M$97,'データ完成'!G$1,FALSE))</f>
      </c>
      <c r="H28" s="3">
        <f>IF(ISERROR(VLOOKUP($A28,'データ作成貼付２'!$A$2:$M$97,'データ完成'!H$1,FALSE))=TRUE,"",VLOOKUP($A28,'データ作成貼付２'!$A$2:$M$97,'データ完成'!H$1,FALSE))</f>
      </c>
      <c r="I28" s="3">
        <f>IF(ISERROR(VLOOKUP($A28*10+1,'データ作成貼付２'!$B$2:$M$97,'データ完成'!I$1,FALSE))=TRUE,"",VLOOKUP($A28*10+1,'データ作成貼付２'!$B$2:$M$97,'データ完成'!I$1,FALSE))</f>
      </c>
      <c r="J28" s="3">
        <f>IF(ISERROR(VLOOKUP($A28*10+2,'データ作成貼付２'!$B$2:$M$97,'データ完成'!J$1,FALSE))=TRUE,"",VLOOKUP($A28*10+2,'データ作成貼付２'!$B$2:$M$97,'データ完成'!J$1,FALSE))</f>
      </c>
      <c r="K28" s="3">
        <f>IF(ISERROR(VLOOKUP($A28*10+3,'データ作成貼付２'!$B$2:$M$97,'データ完成'!K$1,FALSE))=TRUE,"",VLOOKUP($A28*10+3,'データ作成貼付２'!$B$2:$M$97,'データ完成'!K$1,FALSE))</f>
      </c>
      <c r="L28" s="18">
        <f>IF(ISERROR(VLOOKUP($A28*10+4,'データ作成貼付２'!$B$2:$M$238,'データ完成'!L$1,FALSE))=TRUE,"","○")</f>
      </c>
      <c r="M28" s="18">
        <f>IF(ISERROR(VLOOKUP($A28*10+5,'データ作成貼付２'!$B$2:$M$238,'データ完成'!M$1,FALSE))=TRUE,"","○")</f>
      </c>
      <c r="N28" s="3">
        <f>IF(I28="","",VLOOKUP(LEFT(I28,5),'初期設定'!$E$19:$F$39,2,FALSE))</f>
      </c>
      <c r="O28" s="3">
        <f>IF(J28="","",VLOOKUP(LEFT(J28,5),'初期設定'!$E$19:$F$39,2,FALSE))</f>
      </c>
      <c r="P28" s="3">
        <f>IF(K28="","",VLOOKUP(LEFT(K28,5),'初期設定'!$E$19:$F$39,2,FALSE))</f>
      </c>
      <c r="Q28" s="3">
        <f>IF(G28="","",VLOOKUP(VALUE(RIGHT(G28,6)),'学校番号'!$A$2:$B$51,2))</f>
      </c>
    </row>
    <row r="29" spans="1:17" ht="13.5">
      <c r="A29" s="14">
        <v>27</v>
      </c>
      <c r="B29" s="12">
        <f>IF(ISERROR(VLOOKUP($A29,'データ作成貼付２'!$A$2:$M$97,'データ完成'!B$1,FALSE))=TRUE,"",VLOOKUP($A29,'データ作成貼付２'!$A$2:$M$97,'データ完成'!B$1,FALSE))</f>
      </c>
      <c r="C29" s="3">
        <f>IF(ISERROR(VLOOKUP($A29,'データ作成貼付２'!$A$2:$M$97,'データ完成'!C$1,FALSE))=TRUE,"",VLOOKUP($A29,'データ作成貼付２'!$A$2:$M$97,'データ完成'!C$1,FALSE))</f>
      </c>
      <c r="D29" s="3">
        <f>IF(ISERROR(VLOOKUP($A29,'データ作成貼付２'!$A$2:$M$97,'データ完成'!D$1,FALSE))=TRUE,"",VLOOKUP($A29,'データ作成貼付２'!$A$2:$M$97,'データ完成'!D$1,FALSE))</f>
      </c>
      <c r="E29" s="3">
        <f>IF(ISERROR(VLOOKUP($A29,'データ作成貼付２'!$A$2:$M$97,'データ完成'!E$1,FALSE))=TRUE,"",VLOOKUP($A29,'データ作成貼付２'!$A$2:$M$97,'データ完成'!E$1,FALSE))</f>
      </c>
      <c r="F29" s="3">
        <f>IF(ISERROR(VLOOKUP($A29,'データ作成貼付２'!$A$2:$M$97,'データ完成'!F$1,FALSE))=TRUE,"",VLOOKUP($A29,'データ作成貼付２'!$A$2:$M$97,'データ完成'!F$1,FALSE))</f>
      </c>
      <c r="G29" s="3">
        <f>IF(ISERROR(VLOOKUP($A29,'データ作成貼付２'!$A$2:$M$97,'データ完成'!G$1,FALSE))=TRUE,"",VLOOKUP($A29,'データ作成貼付２'!$A$2:$M$97,'データ完成'!G$1,FALSE))</f>
      </c>
      <c r="H29" s="3">
        <f>IF(ISERROR(VLOOKUP($A29,'データ作成貼付２'!$A$2:$M$97,'データ完成'!H$1,FALSE))=TRUE,"",VLOOKUP($A29,'データ作成貼付２'!$A$2:$M$97,'データ完成'!H$1,FALSE))</f>
      </c>
      <c r="I29" s="3">
        <f>IF(ISERROR(VLOOKUP($A29*10+1,'データ作成貼付２'!$B$2:$M$97,'データ完成'!I$1,FALSE))=TRUE,"",VLOOKUP($A29*10+1,'データ作成貼付２'!$B$2:$M$97,'データ完成'!I$1,FALSE))</f>
      </c>
      <c r="J29" s="3">
        <f>IF(ISERROR(VLOOKUP($A29*10+2,'データ作成貼付２'!$B$2:$M$97,'データ完成'!J$1,FALSE))=TRUE,"",VLOOKUP($A29*10+2,'データ作成貼付２'!$B$2:$M$97,'データ完成'!J$1,FALSE))</f>
      </c>
      <c r="K29" s="3">
        <f>IF(ISERROR(VLOOKUP($A29*10+3,'データ作成貼付２'!$B$2:$M$97,'データ完成'!K$1,FALSE))=TRUE,"",VLOOKUP($A29*10+3,'データ作成貼付２'!$B$2:$M$97,'データ完成'!K$1,FALSE))</f>
      </c>
      <c r="L29" s="18">
        <f>IF(ISERROR(VLOOKUP($A29*10+4,'データ作成貼付２'!$B$2:$M$238,'データ完成'!L$1,FALSE))=TRUE,"","○")</f>
      </c>
      <c r="M29" s="18">
        <f>IF(ISERROR(VLOOKUP($A29*10+5,'データ作成貼付２'!$B$2:$M$238,'データ完成'!M$1,FALSE))=TRUE,"","○")</f>
      </c>
      <c r="N29" s="3">
        <f>IF(I29="","",VLOOKUP(LEFT(I29,5),'初期設定'!$E$19:$F$39,2,FALSE))</f>
      </c>
      <c r="O29" s="3">
        <f>IF(J29="","",VLOOKUP(LEFT(J29,5),'初期設定'!$E$19:$F$39,2,FALSE))</f>
      </c>
      <c r="P29" s="3">
        <f>IF(K29="","",VLOOKUP(LEFT(K29,5),'初期設定'!$E$19:$F$39,2,FALSE))</f>
      </c>
      <c r="Q29" s="3">
        <f>IF(G29="","",VLOOKUP(VALUE(RIGHT(G29,6)),'学校番号'!$A$2:$B$51,2))</f>
      </c>
    </row>
    <row r="30" spans="1:17" ht="13.5">
      <c r="A30" s="14">
        <v>28</v>
      </c>
      <c r="B30" s="12">
        <f>IF(ISERROR(VLOOKUP($A30,'データ作成貼付２'!$A$2:$M$97,'データ完成'!B$1,FALSE))=TRUE,"",VLOOKUP($A30,'データ作成貼付２'!$A$2:$M$97,'データ完成'!B$1,FALSE))</f>
      </c>
      <c r="C30" s="3">
        <f>IF(ISERROR(VLOOKUP($A30,'データ作成貼付２'!$A$2:$M$97,'データ完成'!C$1,FALSE))=TRUE,"",VLOOKUP($A30,'データ作成貼付２'!$A$2:$M$97,'データ完成'!C$1,FALSE))</f>
      </c>
      <c r="D30" s="3">
        <f>IF(ISERROR(VLOOKUP($A30,'データ作成貼付２'!$A$2:$M$97,'データ完成'!D$1,FALSE))=TRUE,"",VLOOKUP($A30,'データ作成貼付２'!$A$2:$M$97,'データ完成'!D$1,FALSE))</f>
      </c>
      <c r="E30" s="3">
        <f>IF(ISERROR(VLOOKUP($A30,'データ作成貼付２'!$A$2:$M$97,'データ完成'!E$1,FALSE))=TRUE,"",VLOOKUP($A30,'データ作成貼付２'!$A$2:$M$97,'データ完成'!E$1,FALSE))</f>
      </c>
      <c r="F30" s="3">
        <f>IF(ISERROR(VLOOKUP($A30,'データ作成貼付２'!$A$2:$M$97,'データ完成'!F$1,FALSE))=TRUE,"",VLOOKUP($A30,'データ作成貼付２'!$A$2:$M$97,'データ完成'!F$1,FALSE))</f>
      </c>
      <c r="G30" s="3">
        <f>IF(ISERROR(VLOOKUP($A30,'データ作成貼付２'!$A$2:$M$97,'データ完成'!G$1,FALSE))=TRUE,"",VLOOKUP($A30,'データ作成貼付２'!$A$2:$M$97,'データ完成'!G$1,FALSE))</f>
      </c>
      <c r="H30" s="3">
        <f>IF(ISERROR(VLOOKUP($A30,'データ作成貼付２'!$A$2:$M$97,'データ完成'!H$1,FALSE))=TRUE,"",VLOOKUP($A30,'データ作成貼付２'!$A$2:$M$97,'データ完成'!H$1,FALSE))</f>
      </c>
      <c r="I30" s="3">
        <f>IF(ISERROR(VLOOKUP($A30*10+1,'データ作成貼付２'!$B$2:$M$97,'データ完成'!I$1,FALSE))=TRUE,"",VLOOKUP($A30*10+1,'データ作成貼付２'!$B$2:$M$97,'データ完成'!I$1,FALSE))</f>
      </c>
      <c r="J30" s="3">
        <f>IF(ISERROR(VLOOKUP($A30*10+2,'データ作成貼付２'!$B$2:$M$97,'データ完成'!J$1,FALSE))=TRUE,"",VLOOKUP($A30*10+2,'データ作成貼付２'!$B$2:$M$97,'データ完成'!J$1,FALSE))</f>
      </c>
      <c r="K30" s="3">
        <f>IF(ISERROR(VLOOKUP($A30*10+3,'データ作成貼付２'!$B$2:$M$97,'データ完成'!K$1,FALSE))=TRUE,"",VLOOKUP($A30*10+3,'データ作成貼付２'!$B$2:$M$97,'データ完成'!K$1,FALSE))</f>
      </c>
      <c r="L30" s="18">
        <f>IF(ISERROR(VLOOKUP($A30*10+4,'データ作成貼付２'!$B$2:$M$238,'データ完成'!L$1,FALSE))=TRUE,"","○")</f>
      </c>
      <c r="M30" s="18">
        <f>IF(ISERROR(VLOOKUP($A30*10+5,'データ作成貼付２'!$B$2:$M$238,'データ完成'!M$1,FALSE))=TRUE,"","○")</f>
      </c>
      <c r="N30" s="3">
        <f>IF(I30="","",VLOOKUP(LEFT(I30,5),'初期設定'!$E$19:$F$39,2,FALSE))</f>
      </c>
      <c r="O30" s="3">
        <f>IF(J30="","",VLOOKUP(LEFT(J30,5),'初期設定'!$E$19:$F$39,2,FALSE))</f>
      </c>
      <c r="P30" s="3">
        <f>IF(K30="","",VLOOKUP(LEFT(K30,5),'初期設定'!$E$19:$F$39,2,FALSE))</f>
      </c>
      <c r="Q30" s="3">
        <f>IF(G30="","",VLOOKUP(VALUE(RIGHT(G30,6)),'学校番号'!$A$2:$B$51,2))</f>
      </c>
    </row>
    <row r="31" spans="1:17" ht="13.5">
      <c r="A31" s="14">
        <v>29</v>
      </c>
      <c r="B31" s="12">
        <f>IF(ISERROR(VLOOKUP($A31,'データ作成貼付２'!$A$2:$M$97,'データ完成'!B$1,FALSE))=TRUE,"",VLOOKUP($A31,'データ作成貼付２'!$A$2:$M$97,'データ完成'!B$1,FALSE))</f>
      </c>
      <c r="C31" s="3">
        <f>IF(ISERROR(VLOOKUP($A31,'データ作成貼付２'!$A$2:$M$97,'データ完成'!C$1,FALSE))=TRUE,"",VLOOKUP($A31,'データ作成貼付２'!$A$2:$M$97,'データ完成'!C$1,FALSE))</f>
      </c>
      <c r="D31" s="3">
        <f>IF(ISERROR(VLOOKUP($A31,'データ作成貼付２'!$A$2:$M$97,'データ完成'!D$1,FALSE))=TRUE,"",VLOOKUP($A31,'データ作成貼付２'!$A$2:$M$97,'データ完成'!D$1,FALSE))</f>
      </c>
      <c r="E31" s="3">
        <f>IF(ISERROR(VLOOKUP($A31,'データ作成貼付２'!$A$2:$M$97,'データ完成'!E$1,FALSE))=TRUE,"",VLOOKUP($A31,'データ作成貼付２'!$A$2:$M$97,'データ完成'!E$1,FALSE))</f>
      </c>
      <c r="F31" s="3">
        <f>IF(ISERROR(VLOOKUP($A31,'データ作成貼付２'!$A$2:$M$97,'データ完成'!F$1,FALSE))=TRUE,"",VLOOKUP($A31,'データ作成貼付２'!$A$2:$M$97,'データ完成'!F$1,FALSE))</f>
      </c>
      <c r="G31" s="3">
        <f>IF(ISERROR(VLOOKUP($A31,'データ作成貼付２'!$A$2:$M$97,'データ完成'!G$1,FALSE))=TRUE,"",VLOOKUP($A31,'データ作成貼付２'!$A$2:$M$97,'データ完成'!G$1,FALSE))</f>
      </c>
      <c r="H31" s="3">
        <f>IF(ISERROR(VLOOKUP($A31,'データ作成貼付２'!$A$2:$M$97,'データ完成'!H$1,FALSE))=TRUE,"",VLOOKUP($A31,'データ作成貼付２'!$A$2:$M$97,'データ完成'!H$1,FALSE))</f>
      </c>
      <c r="I31" s="3">
        <f>IF(ISERROR(VLOOKUP($A31*10+1,'データ作成貼付２'!$B$2:$M$97,'データ完成'!I$1,FALSE))=TRUE,"",VLOOKUP($A31*10+1,'データ作成貼付２'!$B$2:$M$97,'データ完成'!I$1,FALSE))</f>
      </c>
      <c r="J31" s="3">
        <f>IF(ISERROR(VLOOKUP($A31*10+2,'データ作成貼付２'!$B$2:$M$97,'データ完成'!J$1,FALSE))=TRUE,"",VLOOKUP($A31*10+2,'データ作成貼付２'!$B$2:$M$97,'データ完成'!J$1,FALSE))</f>
      </c>
      <c r="K31" s="3">
        <f>IF(ISERROR(VLOOKUP($A31*10+3,'データ作成貼付２'!$B$2:$M$97,'データ完成'!K$1,FALSE))=TRUE,"",VLOOKUP($A31*10+3,'データ作成貼付２'!$B$2:$M$97,'データ完成'!K$1,FALSE))</f>
      </c>
      <c r="L31" s="18">
        <f>IF(ISERROR(VLOOKUP($A31*10+4,'データ作成貼付２'!$B$2:$M$238,'データ完成'!L$1,FALSE))=TRUE,"","○")</f>
      </c>
      <c r="M31" s="18">
        <f>IF(ISERROR(VLOOKUP($A31*10+5,'データ作成貼付２'!$B$2:$M$238,'データ完成'!M$1,FALSE))=TRUE,"","○")</f>
      </c>
      <c r="N31" s="3">
        <f>IF(I31="","",VLOOKUP(LEFT(I31,5),'初期設定'!$E$19:$F$39,2,FALSE))</f>
      </c>
      <c r="O31" s="3">
        <f>IF(J31="","",VLOOKUP(LEFT(J31,5),'初期設定'!$E$19:$F$39,2,FALSE))</f>
      </c>
      <c r="P31" s="3">
        <f>IF(K31="","",VLOOKUP(LEFT(K31,5),'初期設定'!$E$19:$F$39,2,FALSE))</f>
      </c>
      <c r="Q31" s="3">
        <f>IF(G31="","",VLOOKUP(VALUE(RIGHT(G31,6)),'学校番号'!$A$2:$B$51,2))</f>
      </c>
    </row>
    <row r="32" spans="1:17" ht="13.5">
      <c r="A32" s="14">
        <v>30</v>
      </c>
      <c r="B32" s="12">
        <f>IF(ISERROR(VLOOKUP($A32,'データ作成貼付２'!$A$2:$M$97,'データ完成'!B$1,FALSE))=TRUE,"",VLOOKUP($A32,'データ作成貼付２'!$A$2:$M$97,'データ完成'!B$1,FALSE))</f>
      </c>
      <c r="C32" s="3">
        <f>IF(ISERROR(VLOOKUP($A32,'データ作成貼付２'!$A$2:$M$97,'データ完成'!C$1,FALSE))=TRUE,"",VLOOKUP($A32,'データ作成貼付２'!$A$2:$M$97,'データ完成'!C$1,FALSE))</f>
      </c>
      <c r="D32" s="3">
        <f>IF(ISERROR(VLOOKUP($A32,'データ作成貼付２'!$A$2:$M$97,'データ完成'!D$1,FALSE))=TRUE,"",VLOOKUP($A32,'データ作成貼付２'!$A$2:$M$97,'データ完成'!D$1,FALSE))</f>
      </c>
      <c r="E32" s="3">
        <f>IF(ISERROR(VLOOKUP($A32,'データ作成貼付２'!$A$2:$M$97,'データ完成'!E$1,FALSE))=TRUE,"",VLOOKUP($A32,'データ作成貼付２'!$A$2:$M$97,'データ完成'!E$1,FALSE))</f>
      </c>
      <c r="F32" s="3">
        <f>IF(ISERROR(VLOOKUP($A32,'データ作成貼付２'!$A$2:$M$97,'データ完成'!F$1,FALSE))=TRUE,"",VLOOKUP($A32,'データ作成貼付２'!$A$2:$M$97,'データ完成'!F$1,FALSE))</f>
      </c>
      <c r="G32" s="3">
        <f>IF(ISERROR(VLOOKUP($A32,'データ作成貼付２'!$A$2:$M$97,'データ完成'!G$1,FALSE))=TRUE,"",VLOOKUP($A32,'データ作成貼付２'!$A$2:$M$97,'データ完成'!G$1,FALSE))</f>
      </c>
      <c r="H32" s="3">
        <f>IF(ISERROR(VLOOKUP($A32,'データ作成貼付２'!$A$2:$M$97,'データ完成'!H$1,FALSE))=TRUE,"",VLOOKUP($A32,'データ作成貼付２'!$A$2:$M$97,'データ完成'!H$1,FALSE))</f>
      </c>
      <c r="I32" s="3">
        <f>IF(ISERROR(VLOOKUP($A32*10+1,'データ作成貼付２'!$B$2:$M$97,'データ完成'!I$1,FALSE))=TRUE,"",VLOOKUP($A32*10+1,'データ作成貼付２'!$B$2:$M$97,'データ完成'!I$1,FALSE))</f>
      </c>
      <c r="J32" s="3">
        <f>IF(ISERROR(VLOOKUP($A32*10+2,'データ作成貼付２'!$B$2:$M$97,'データ完成'!J$1,FALSE))=TRUE,"",VLOOKUP($A32*10+2,'データ作成貼付２'!$B$2:$M$97,'データ完成'!J$1,FALSE))</f>
      </c>
      <c r="K32" s="3">
        <f>IF(ISERROR(VLOOKUP($A32*10+3,'データ作成貼付２'!$B$2:$M$97,'データ完成'!K$1,FALSE))=TRUE,"",VLOOKUP($A32*10+3,'データ作成貼付２'!$B$2:$M$97,'データ完成'!K$1,FALSE))</f>
      </c>
      <c r="L32" s="18">
        <f>IF(ISERROR(VLOOKUP($A32*10+4,'データ作成貼付２'!$B$2:$M$238,'データ完成'!L$1,FALSE))=TRUE,"","○")</f>
      </c>
      <c r="M32" s="18">
        <f>IF(ISERROR(VLOOKUP($A32*10+5,'データ作成貼付２'!$B$2:$M$238,'データ完成'!M$1,FALSE))=TRUE,"","○")</f>
      </c>
      <c r="N32" s="3">
        <f>IF(I32="","",VLOOKUP(LEFT(I32,5),'初期設定'!$E$19:$F$39,2,FALSE))</f>
      </c>
      <c r="O32" s="3">
        <f>IF(J32="","",VLOOKUP(LEFT(J32,5),'初期設定'!$E$19:$F$39,2,FALSE))</f>
      </c>
      <c r="P32" s="3">
        <f>IF(K32="","",VLOOKUP(LEFT(K32,5),'初期設定'!$E$19:$F$39,2,FALSE))</f>
      </c>
      <c r="Q32" s="3">
        <f>IF(G32="","",VLOOKUP(VALUE(RIGHT(G32,6)),'学校番号'!$A$2:$B$51,2))</f>
      </c>
    </row>
    <row r="33" spans="1:17" ht="13.5">
      <c r="A33" s="14">
        <v>31</v>
      </c>
      <c r="B33" s="12">
        <f>IF(ISERROR(VLOOKUP($A33,'データ作成貼付２'!$A$2:$M$97,'データ完成'!B$1,FALSE))=TRUE,"",VLOOKUP($A33,'データ作成貼付２'!$A$2:$M$97,'データ完成'!B$1,FALSE))</f>
      </c>
      <c r="C33" s="3">
        <f>IF(ISERROR(VLOOKUP($A33,'データ作成貼付２'!$A$2:$M$97,'データ完成'!C$1,FALSE))=TRUE,"",VLOOKUP($A33,'データ作成貼付２'!$A$2:$M$97,'データ完成'!C$1,FALSE))</f>
      </c>
      <c r="D33" s="3">
        <f>IF(ISERROR(VLOOKUP($A33,'データ作成貼付２'!$A$2:$M$97,'データ完成'!D$1,FALSE))=TRUE,"",VLOOKUP($A33,'データ作成貼付２'!$A$2:$M$97,'データ完成'!D$1,FALSE))</f>
      </c>
      <c r="E33" s="3">
        <f>IF(ISERROR(VLOOKUP($A33,'データ作成貼付２'!$A$2:$M$97,'データ完成'!E$1,FALSE))=TRUE,"",VLOOKUP($A33,'データ作成貼付２'!$A$2:$M$97,'データ完成'!E$1,FALSE))</f>
      </c>
      <c r="F33" s="3">
        <f>IF(ISERROR(VLOOKUP($A33,'データ作成貼付２'!$A$2:$M$97,'データ完成'!F$1,FALSE))=TRUE,"",VLOOKUP($A33,'データ作成貼付２'!$A$2:$M$97,'データ完成'!F$1,FALSE))</f>
      </c>
      <c r="G33" s="3">
        <f>IF(ISERROR(VLOOKUP($A33,'データ作成貼付２'!$A$2:$M$97,'データ完成'!G$1,FALSE))=TRUE,"",VLOOKUP($A33,'データ作成貼付２'!$A$2:$M$97,'データ完成'!G$1,FALSE))</f>
      </c>
      <c r="H33" s="3">
        <f>IF(ISERROR(VLOOKUP($A33,'データ作成貼付２'!$A$2:$M$97,'データ完成'!H$1,FALSE))=TRUE,"",VLOOKUP($A33,'データ作成貼付２'!$A$2:$M$97,'データ完成'!H$1,FALSE))</f>
      </c>
      <c r="I33" s="3">
        <f>IF(ISERROR(VLOOKUP($A33*10+1,'データ作成貼付２'!$B$2:$M$97,'データ完成'!I$1,FALSE))=TRUE,"",VLOOKUP($A33*10+1,'データ作成貼付２'!$B$2:$M$97,'データ完成'!I$1,FALSE))</f>
      </c>
      <c r="J33" s="3">
        <f>IF(ISERROR(VLOOKUP($A33*10+2,'データ作成貼付２'!$B$2:$M$97,'データ完成'!J$1,FALSE))=TRUE,"",VLOOKUP($A33*10+2,'データ作成貼付２'!$B$2:$M$97,'データ完成'!J$1,FALSE))</f>
      </c>
      <c r="K33" s="3">
        <f>IF(ISERROR(VLOOKUP($A33*10+3,'データ作成貼付２'!$B$2:$M$97,'データ完成'!K$1,FALSE))=TRUE,"",VLOOKUP($A33*10+3,'データ作成貼付２'!$B$2:$M$97,'データ完成'!K$1,FALSE))</f>
      </c>
      <c r="L33" s="18">
        <f>IF(ISERROR(VLOOKUP($A33*10+4,'データ作成貼付２'!$B$2:$M$238,'データ完成'!L$1,FALSE))=TRUE,"","○")</f>
      </c>
      <c r="M33" s="18">
        <f>IF(ISERROR(VLOOKUP($A33*10+5,'データ作成貼付２'!$B$2:$M$238,'データ完成'!M$1,FALSE))=TRUE,"","○")</f>
      </c>
      <c r="N33" s="3">
        <f>IF(I33="","",VLOOKUP(LEFT(I33,5),'初期設定'!$E$19:$F$39,2,FALSE))</f>
      </c>
      <c r="O33" s="3">
        <f>IF(J33="","",VLOOKUP(LEFT(J33,5),'初期設定'!$E$19:$F$39,2,FALSE))</f>
      </c>
      <c r="P33" s="3">
        <f>IF(K33="","",VLOOKUP(LEFT(K33,5),'初期設定'!$E$19:$F$39,2,FALSE))</f>
      </c>
      <c r="Q33" s="3">
        <f>IF(G33="","",VLOOKUP(VALUE(RIGHT(G33,6)),'学校番号'!$A$2:$B$51,2))</f>
      </c>
    </row>
    <row r="34" spans="1:17" ht="13.5">
      <c r="A34" s="14">
        <v>32</v>
      </c>
      <c r="B34" s="12">
        <f>IF(ISERROR(VLOOKUP($A34,'データ作成貼付２'!$A$2:$M$97,'データ完成'!B$1,FALSE))=TRUE,"",VLOOKUP($A34,'データ作成貼付２'!$A$2:$M$97,'データ完成'!B$1,FALSE))</f>
      </c>
      <c r="C34" s="3">
        <f>IF(ISERROR(VLOOKUP($A34,'データ作成貼付２'!$A$2:$M$97,'データ完成'!C$1,FALSE))=TRUE,"",VLOOKUP($A34,'データ作成貼付２'!$A$2:$M$97,'データ完成'!C$1,FALSE))</f>
      </c>
      <c r="D34" s="3">
        <f>IF(ISERROR(VLOOKUP($A34,'データ作成貼付２'!$A$2:$M$97,'データ完成'!D$1,FALSE))=TRUE,"",VLOOKUP($A34,'データ作成貼付２'!$A$2:$M$97,'データ完成'!D$1,FALSE))</f>
      </c>
      <c r="E34" s="3">
        <f>IF(ISERROR(VLOOKUP($A34,'データ作成貼付２'!$A$2:$M$97,'データ完成'!E$1,FALSE))=TRUE,"",VLOOKUP($A34,'データ作成貼付２'!$A$2:$M$97,'データ完成'!E$1,FALSE))</f>
      </c>
      <c r="F34" s="3">
        <f>IF(ISERROR(VLOOKUP($A34,'データ作成貼付２'!$A$2:$M$97,'データ完成'!F$1,FALSE))=TRUE,"",VLOOKUP($A34,'データ作成貼付２'!$A$2:$M$97,'データ完成'!F$1,FALSE))</f>
      </c>
      <c r="G34" s="3">
        <f>IF(ISERROR(VLOOKUP($A34,'データ作成貼付２'!$A$2:$M$97,'データ完成'!G$1,FALSE))=TRUE,"",VLOOKUP($A34,'データ作成貼付２'!$A$2:$M$97,'データ完成'!G$1,FALSE))</f>
      </c>
      <c r="H34" s="3">
        <f>IF(ISERROR(VLOOKUP($A34,'データ作成貼付２'!$A$2:$M$97,'データ完成'!H$1,FALSE))=TRUE,"",VLOOKUP($A34,'データ作成貼付２'!$A$2:$M$97,'データ完成'!H$1,FALSE))</f>
      </c>
      <c r="I34" s="3">
        <f>IF(ISERROR(VLOOKUP($A34*10+1,'データ作成貼付２'!$B$2:$M$97,'データ完成'!I$1,FALSE))=TRUE,"",VLOOKUP($A34*10+1,'データ作成貼付２'!$B$2:$M$97,'データ完成'!I$1,FALSE))</f>
      </c>
      <c r="J34" s="3">
        <f>IF(ISERROR(VLOOKUP($A34*10+2,'データ作成貼付２'!$B$2:$M$97,'データ完成'!J$1,FALSE))=TRUE,"",VLOOKUP($A34*10+2,'データ作成貼付２'!$B$2:$M$97,'データ完成'!J$1,FALSE))</f>
      </c>
      <c r="K34" s="3">
        <f>IF(ISERROR(VLOOKUP($A34*10+3,'データ作成貼付２'!$B$2:$M$97,'データ完成'!K$1,FALSE))=TRUE,"",VLOOKUP($A34*10+3,'データ作成貼付２'!$B$2:$M$97,'データ完成'!K$1,FALSE))</f>
      </c>
      <c r="L34" s="18">
        <f>IF(ISERROR(VLOOKUP($A34*10+4,'データ作成貼付２'!$B$2:$M$238,'データ完成'!L$1,FALSE))=TRUE,"","○")</f>
      </c>
      <c r="M34" s="18">
        <f>IF(ISERROR(VLOOKUP($A34*10+5,'データ作成貼付２'!$B$2:$M$238,'データ完成'!M$1,FALSE))=TRUE,"","○")</f>
      </c>
      <c r="N34" s="3">
        <f>IF(I34="","",VLOOKUP(LEFT(I34,5),'初期設定'!$E$19:$F$39,2,FALSE))</f>
      </c>
      <c r="O34" s="3">
        <f>IF(J34="","",VLOOKUP(LEFT(J34,5),'初期設定'!$E$19:$F$39,2,FALSE))</f>
      </c>
      <c r="P34" s="3">
        <f>IF(K34="","",VLOOKUP(LEFT(K34,5),'初期設定'!$E$19:$F$39,2,FALSE))</f>
      </c>
      <c r="Q34" s="3">
        <f>IF(G34="","",VLOOKUP(VALUE(RIGHT(G34,6)),'学校番号'!$A$2:$B$51,2))</f>
      </c>
    </row>
    <row r="35" spans="1:17" ht="13.5">
      <c r="A35" s="14">
        <v>33</v>
      </c>
      <c r="B35" s="12">
        <f>IF(ISERROR(VLOOKUP($A35,'データ作成貼付２'!$A$2:$M$97,'データ完成'!B$1,FALSE))=TRUE,"",VLOOKUP($A35,'データ作成貼付２'!$A$2:$M$97,'データ完成'!B$1,FALSE))</f>
      </c>
      <c r="C35" s="3">
        <f>IF(ISERROR(VLOOKUP($A35,'データ作成貼付２'!$A$2:$M$97,'データ完成'!C$1,FALSE))=TRUE,"",VLOOKUP($A35,'データ作成貼付２'!$A$2:$M$97,'データ完成'!C$1,FALSE))</f>
      </c>
      <c r="D35" s="3">
        <f>IF(ISERROR(VLOOKUP($A35,'データ作成貼付２'!$A$2:$M$97,'データ完成'!D$1,FALSE))=TRUE,"",VLOOKUP($A35,'データ作成貼付２'!$A$2:$M$97,'データ完成'!D$1,FALSE))</f>
      </c>
      <c r="E35" s="3">
        <f>IF(ISERROR(VLOOKUP($A35,'データ作成貼付２'!$A$2:$M$97,'データ完成'!E$1,FALSE))=TRUE,"",VLOOKUP($A35,'データ作成貼付２'!$A$2:$M$97,'データ完成'!E$1,FALSE))</f>
      </c>
      <c r="F35" s="3">
        <f>IF(ISERROR(VLOOKUP($A35,'データ作成貼付２'!$A$2:$M$97,'データ完成'!F$1,FALSE))=TRUE,"",VLOOKUP($A35,'データ作成貼付２'!$A$2:$M$97,'データ完成'!F$1,FALSE))</f>
      </c>
      <c r="G35" s="3">
        <f>IF(ISERROR(VLOOKUP($A35,'データ作成貼付２'!$A$2:$M$97,'データ完成'!G$1,FALSE))=TRUE,"",VLOOKUP($A35,'データ作成貼付２'!$A$2:$M$97,'データ完成'!G$1,FALSE))</f>
      </c>
      <c r="H35" s="3">
        <f>IF(ISERROR(VLOOKUP($A35,'データ作成貼付２'!$A$2:$M$97,'データ完成'!H$1,FALSE))=TRUE,"",VLOOKUP($A35,'データ作成貼付２'!$A$2:$M$97,'データ完成'!H$1,FALSE))</f>
      </c>
      <c r="I35" s="3">
        <f>IF(ISERROR(VLOOKUP($A35*10+1,'データ作成貼付２'!$B$2:$M$97,'データ完成'!I$1,FALSE))=TRUE,"",VLOOKUP($A35*10+1,'データ作成貼付２'!$B$2:$M$97,'データ完成'!I$1,FALSE))</f>
      </c>
      <c r="J35" s="3">
        <f>IF(ISERROR(VLOOKUP($A35*10+2,'データ作成貼付２'!$B$2:$M$97,'データ完成'!J$1,FALSE))=TRUE,"",VLOOKUP($A35*10+2,'データ作成貼付２'!$B$2:$M$97,'データ完成'!J$1,FALSE))</f>
      </c>
      <c r="K35" s="3">
        <f>IF(ISERROR(VLOOKUP($A35*10+3,'データ作成貼付２'!$B$2:$M$97,'データ完成'!K$1,FALSE))=TRUE,"",VLOOKUP($A35*10+3,'データ作成貼付２'!$B$2:$M$97,'データ完成'!K$1,FALSE))</f>
      </c>
      <c r="L35" s="18">
        <f>IF(ISERROR(VLOOKUP($A35*10+4,'データ作成貼付２'!$B$2:$M$238,'データ完成'!L$1,FALSE))=TRUE,"","○")</f>
      </c>
      <c r="M35" s="18">
        <f>IF(ISERROR(VLOOKUP($A35*10+5,'データ作成貼付２'!$B$2:$M$238,'データ完成'!M$1,FALSE))=TRUE,"","○")</f>
      </c>
      <c r="N35" s="3">
        <f>IF(I35="","",VLOOKUP(LEFT(I35,5),'初期設定'!$E$19:$F$39,2,FALSE))</f>
      </c>
      <c r="O35" s="3">
        <f>IF(J35="","",VLOOKUP(LEFT(J35,5),'初期設定'!$E$19:$F$39,2,FALSE))</f>
      </c>
      <c r="P35" s="3">
        <f>IF(K35="","",VLOOKUP(LEFT(K35,5),'初期設定'!$E$19:$F$39,2,FALSE))</f>
      </c>
      <c r="Q35" s="3">
        <f>IF(G35="","",VLOOKUP(VALUE(RIGHT(G35,6)),'学校番号'!$A$2:$B$51,2))</f>
      </c>
    </row>
    <row r="36" spans="1:17" ht="13.5">
      <c r="A36" s="14">
        <v>34</v>
      </c>
      <c r="B36" s="12">
        <f>IF(ISERROR(VLOOKUP($A36,'データ作成貼付２'!$A$2:$M$97,'データ完成'!B$1,FALSE))=TRUE,"",VLOOKUP($A36,'データ作成貼付２'!$A$2:$M$97,'データ完成'!B$1,FALSE))</f>
      </c>
      <c r="C36" s="3">
        <f>IF(ISERROR(VLOOKUP($A36,'データ作成貼付２'!$A$2:$M$97,'データ完成'!C$1,FALSE))=TRUE,"",VLOOKUP($A36,'データ作成貼付２'!$A$2:$M$97,'データ完成'!C$1,FALSE))</f>
      </c>
      <c r="D36" s="3">
        <f>IF(ISERROR(VLOOKUP($A36,'データ作成貼付２'!$A$2:$M$97,'データ完成'!D$1,FALSE))=TRUE,"",VLOOKUP($A36,'データ作成貼付２'!$A$2:$M$97,'データ完成'!D$1,FALSE))</f>
      </c>
      <c r="E36" s="3">
        <f>IF(ISERROR(VLOOKUP($A36,'データ作成貼付２'!$A$2:$M$97,'データ完成'!E$1,FALSE))=TRUE,"",VLOOKUP($A36,'データ作成貼付２'!$A$2:$M$97,'データ完成'!E$1,FALSE))</f>
      </c>
      <c r="F36" s="3">
        <f>IF(ISERROR(VLOOKUP($A36,'データ作成貼付２'!$A$2:$M$97,'データ完成'!F$1,FALSE))=TRUE,"",VLOOKUP($A36,'データ作成貼付２'!$A$2:$M$97,'データ完成'!F$1,FALSE))</f>
      </c>
      <c r="G36" s="3">
        <f>IF(ISERROR(VLOOKUP($A36,'データ作成貼付２'!$A$2:$M$97,'データ完成'!G$1,FALSE))=TRUE,"",VLOOKUP($A36,'データ作成貼付２'!$A$2:$M$97,'データ完成'!G$1,FALSE))</f>
      </c>
      <c r="H36" s="3">
        <f>IF(ISERROR(VLOOKUP($A36,'データ作成貼付２'!$A$2:$M$97,'データ完成'!H$1,FALSE))=TRUE,"",VLOOKUP($A36,'データ作成貼付２'!$A$2:$M$97,'データ完成'!H$1,FALSE))</f>
      </c>
      <c r="I36" s="3">
        <f>IF(ISERROR(VLOOKUP($A36*10+1,'データ作成貼付２'!$B$2:$M$97,'データ完成'!I$1,FALSE))=TRUE,"",VLOOKUP($A36*10+1,'データ作成貼付２'!$B$2:$M$97,'データ完成'!I$1,FALSE))</f>
      </c>
      <c r="J36" s="3">
        <f>IF(ISERROR(VLOOKUP($A36*10+2,'データ作成貼付２'!$B$2:$M$97,'データ完成'!J$1,FALSE))=TRUE,"",VLOOKUP($A36*10+2,'データ作成貼付２'!$B$2:$M$97,'データ完成'!J$1,FALSE))</f>
      </c>
      <c r="K36" s="3">
        <f>IF(ISERROR(VLOOKUP($A36*10+3,'データ作成貼付２'!$B$2:$M$97,'データ完成'!K$1,FALSE))=TRUE,"",VLOOKUP($A36*10+3,'データ作成貼付２'!$B$2:$M$97,'データ完成'!K$1,FALSE))</f>
      </c>
      <c r="L36" s="18">
        <f>IF(ISERROR(VLOOKUP($A36*10+4,'データ作成貼付２'!$B$2:$M$238,'データ完成'!L$1,FALSE))=TRUE,"","○")</f>
      </c>
      <c r="M36" s="18">
        <f>IF(ISERROR(VLOOKUP($A36*10+5,'データ作成貼付２'!$B$2:$M$238,'データ完成'!M$1,FALSE))=TRUE,"","○")</f>
      </c>
      <c r="N36" s="3">
        <f>IF(I36="","",VLOOKUP(LEFT(I36,5),'初期設定'!$E$19:$F$39,2,FALSE))</f>
      </c>
      <c r="O36" s="3">
        <f>IF(J36="","",VLOOKUP(LEFT(J36,5),'初期設定'!$E$19:$F$39,2,FALSE))</f>
      </c>
      <c r="P36" s="3">
        <f>IF(K36="","",VLOOKUP(LEFT(K36,5),'初期設定'!$E$19:$F$39,2,FALSE))</f>
      </c>
      <c r="Q36" s="3">
        <f>IF(G36="","",VLOOKUP(VALUE(RIGHT(G36,6)),'学校番号'!$A$2:$B$51,2))</f>
      </c>
    </row>
    <row r="37" spans="1:17" ht="13.5">
      <c r="A37" s="14">
        <v>35</v>
      </c>
      <c r="B37" s="12">
        <f>IF(ISERROR(VLOOKUP($A37,'データ作成貼付２'!$A$2:$M$97,'データ完成'!B$1,FALSE))=TRUE,"",VLOOKUP($A37,'データ作成貼付２'!$A$2:$M$97,'データ完成'!B$1,FALSE))</f>
      </c>
      <c r="C37" s="3">
        <f>IF(ISERROR(VLOOKUP($A37,'データ作成貼付２'!$A$2:$M$97,'データ完成'!C$1,FALSE))=TRUE,"",VLOOKUP($A37,'データ作成貼付２'!$A$2:$M$97,'データ完成'!C$1,FALSE))</f>
      </c>
      <c r="D37" s="3">
        <f>IF(ISERROR(VLOOKUP($A37,'データ作成貼付２'!$A$2:$M$97,'データ完成'!D$1,FALSE))=TRUE,"",VLOOKUP($A37,'データ作成貼付２'!$A$2:$M$97,'データ完成'!D$1,FALSE))</f>
      </c>
      <c r="E37" s="3">
        <f>IF(ISERROR(VLOOKUP($A37,'データ作成貼付２'!$A$2:$M$97,'データ完成'!E$1,FALSE))=TRUE,"",VLOOKUP($A37,'データ作成貼付２'!$A$2:$M$97,'データ完成'!E$1,FALSE))</f>
      </c>
      <c r="F37" s="3">
        <f>IF(ISERROR(VLOOKUP($A37,'データ作成貼付２'!$A$2:$M$97,'データ完成'!F$1,FALSE))=TRUE,"",VLOOKUP($A37,'データ作成貼付２'!$A$2:$M$97,'データ完成'!F$1,FALSE))</f>
      </c>
      <c r="G37" s="3">
        <f>IF(ISERROR(VLOOKUP($A37,'データ作成貼付２'!$A$2:$M$97,'データ完成'!G$1,FALSE))=TRUE,"",VLOOKUP($A37,'データ作成貼付２'!$A$2:$M$97,'データ完成'!G$1,FALSE))</f>
      </c>
      <c r="H37" s="3">
        <f>IF(ISERROR(VLOOKUP($A37,'データ作成貼付２'!$A$2:$M$97,'データ完成'!H$1,FALSE))=TRUE,"",VLOOKUP($A37,'データ作成貼付２'!$A$2:$M$97,'データ完成'!H$1,FALSE))</f>
      </c>
      <c r="I37" s="3">
        <f>IF(ISERROR(VLOOKUP($A37*10+1,'データ作成貼付２'!$B$2:$M$97,'データ完成'!I$1,FALSE))=TRUE,"",VLOOKUP($A37*10+1,'データ作成貼付２'!$B$2:$M$97,'データ完成'!I$1,FALSE))</f>
      </c>
      <c r="J37" s="3">
        <f>IF(ISERROR(VLOOKUP($A37*10+2,'データ作成貼付２'!$B$2:$M$97,'データ完成'!J$1,FALSE))=TRUE,"",VLOOKUP($A37*10+2,'データ作成貼付２'!$B$2:$M$97,'データ完成'!J$1,FALSE))</f>
      </c>
      <c r="K37" s="3">
        <f>IF(ISERROR(VLOOKUP($A37*10+3,'データ作成貼付２'!$B$2:$M$97,'データ完成'!K$1,FALSE))=TRUE,"",VLOOKUP($A37*10+3,'データ作成貼付２'!$B$2:$M$97,'データ完成'!K$1,FALSE))</f>
      </c>
      <c r="L37" s="18">
        <f>IF(ISERROR(VLOOKUP($A37*10+4,'データ作成貼付２'!$B$2:$M$238,'データ完成'!L$1,FALSE))=TRUE,"","○")</f>
      </c>
      <c r="M37" s="18">
        <f>IF(ISERROR(VLOOKUP($A37*10+5,'データ作成貼付２'!$B$2:$M$238,'データ完成'!M$1,FALSE))=TRUE,"","○")</f>
      </c>
      <c r="N37" s="3">
        <f>IF(I37="","",VLOOKUP(LEFT(I37,5),'初期設定'!$E$19:$F$39,2,FALSE))</f>
      </c>
      <c r="O37" s="3">
        <f>IF(J37="","",VLOOKUP(LEFT(J37,5),'初期設定'!$E$19:$F$39,2,FALSE))</f>
      </c>
      <c r="P37" s="3">
        <f>IF(K37="","",VLOOKUP(LEFT(K37,5),'初期設定'!$E$19:$F$39,2,FALSE))</f>
      </c>
      <c r="Q37" s="3">
        <f>IF(G37="","",VLOOKUP(VALUE(RIGHT(G37,6)),'学校番号'!$A$2:$B$51,2))</f>
      </c>
    </row>
    <row r="38" spans="1:17" ht="13.5">
      <c r="A38" s="14">
        <v>36</v>
      </c>
      <c r="B38" s="12">
        <f>IF(ISERROR(VLOOKUP($A38,'データ作成貼付２'!$A$2:$M$97,'データ完成'!B$1,FALSE))=TRUE,"",VLOOKUP($A38,'データ作成貼付２'!$A$2:$M$97,'データ完成'!B$1,FALSE))</f>
      </c>
      <c r="C38" s="3">
        <f>IF(ISERROR(VLOOKUP($A38,'データ作成貼付２'!$A$2:$M$97,'データ完成'!C$1,FALSE))=TRUE,"",VLOOKUP($A38,'データ作成貼付２'!$A$2:$M$97,'データ完成'!C$1,FALSE))</f>
      </c>
      <c r="D38" s="3">
        <f>IF(ISERROR(VLOOKUP($A38,'データ作成貼付２'!$A$2:$M$97,'データ完成'!D$1,FALSE))=TRUE,"",VLOOKUP($A38,'データ作成貼付２'!$A$2:$M$97,'データ完成'!D$1,FALSE))</f>
      </c>
      <c r="E38" s="3">
        <f>IF(ISERROR(VLOOKUP($A38,'データ作成貼付２'!$A$2:$M$97,'データ完成'!E$1,FALSE))=TRUE,"",VLOOKUP($A38,'データ作成貼付２'!$A$2:$M$97,'データ完成'!E$1,FALSE))</f>
      </c>
      <c r="F38" s="3">
        <f>IF(ISERROR(VLOOKUP($A38,'データ作成貼付２'!$A$2:$M$97,'データ完成'!F$1,FALSE))=TRUE,"",VLOOKUP($A38,'データ作成貼付２'!$A$2:$M$97,'データ完成'!F$1,FALSE))</f>
      </c>
      <c r="G38" s="3">
        <f>IF(ISERROR(VLOOKUP($A38,'データ作成貼付２'!$A$2:$M$97,'データ完成'!G$1,FALSE))=TRUE,"",VLOOKUP($A38,'データ作成貼付２'!$A$2:$M$97,'データ完成'!G$1,FALSE))</f>
      </c>
      <c r="H38" s="3">
        <f>IF(ISERROR(VLOOKUP($A38,'データ作成貼付２'!$A$2:$M$97,'データ完成'!H$1,FALSE))=TRUE,"",VLOOKUP($A38,'データ作成貼付２'!$A$2:$M$97,'データ完成'!H$1,FALSE))</f>
      </c>
      <c r="I38" s="3">
        <f>IF(ISERROR(VLOOKUP($A38*10+1,'データ作成貼付２'!$B$2:$M$97,'データ完成'!I$1,FALSE))=TRUE,"",VLOOKUP($A38*10+1,'データ作成貼付２'!$B$2:$M$97,'データ完成'!I$1,FALSE))</f>
      </c>
      <c r="J38" s="3">
        <f>IF(ISERROR(VLOOKUP($A38*10+2,'データ作成貼付２'!$B$2:$M$97,'データ完成'!J$1,FALSE))=TRUE,"",VLOOKUP($A38*10+2,'データ作成貼付２'!$B$2:$M$97,'データ完成'!J$1,FALSE))</f>
      </c>
      <c r="K38" s="3">
        <f>IF(ISERROR(VLOOKUP($A38*10+3,'データ作成貼付２'!$B$2:$M$97,'データ完成'!K$1,FALSE))=TRUE,"",VLOOKUP($A38*10+3,'データ作成貼付２'!$B$2:$M$97,'データ完成'!K$1,FALSE))</f>
      </c>
      <c r="L38" s="18">
        <f>IF(ISERROR(VLOOKUP($A38*10+4,'データ作成貼付２'!$B$2:$M$238,'データ完成'!L$1,FALSE))=TRUE,"","○")</f>
      </c>
      <c r="M38" s="18">
        <f>IF(ISERROR(VLOOKUP($A38*10+5,'データ作成貼付２'!$B$2:$M$238,'データ完成'!M$1,FALSE))=TRUE,"","○")</f>
      </c>
      <c r="N38" s="3">
        <f>IF(I38="","",VLOOKUP(LEFT(I38,5),'初期設定'!$E$19:$F$39,2,FALSE))</f>
      </c>
      <c r="O38" s="3">
        <f>IF(J38="","",VLOOKUP(LEFT(J38,5),'初期設定'!$E$19:$F$39,2,FALSE))</f>
      </c>
      <c r="P38" s="3">
        <f>IF(K38="","",VLOOKUP(LEFT(K38,5),'初期設定'!$E$19:$F$39,2,FALSE))</f>
      </c>
      <c r="Q38" s="3">
        <f>IF(G38="","",VLOOKUP(VALUE(RIGHT(G38,6)),'学校番号'!$A$2:$B$51,2))</f>
      </c>
    </row>
    <row r="39" spans="1:17" ht="13.5">
      <c r="A39" s="14">
        <v>37</v>
      </c>
      <c r="B39" s="12">
        <f>IF(ISERROR(VLOOKUP($A39,'データ作成貼付２'!$A$2:$M$97,'データ完成'!B$1,FALSE))=TRUE,"",VLOOKUP($A39,'データ作成貼付２'!$A$2:$M$97,'データ完成'!B$1,FALSE))</f>
      </c>
      <c r="C39" s="3">
        <f>IF(ISERROR(VLOOKUP($A39,'データ作成貼付２'!$A$2:$M$97,'データ完成'!C$1,FALSE))=TRUE,"",VLOOKUP($A39,'データ作成貼付２'!$A$2:$M$97,'データ完成'!C$1,FALSE))</f>
      </c>
      <c r="D39" s="3">
        <f>IF(ISERROR(VLOOKUP($A39,'データ作成貼付２'!$A$2:$M$97,'データ完成'!D$1,FALSE))=TRUE,"",VLOOKUP($A39,'データ作成貼付２'!$A$2:$M$97,'データ完成'!D$1,FALSE))</f>
      </c>
      <c r="E39" s="3">
        <f>IF(ISERROR(VLOOKUP($A39,'データ作成貼付２'!$A$2:$M$97,'データ完成'!E$1,FALSE))=TRUE,"",VLOOKUP($A39,'データ作成貼付２'!$A$2:$M$97,'データ完成'!E$1,FALSE))</f>
      </c>
      <c r="F39" s="3">
        <f>IF(ISERROR(VLOOKUP($A39,'データ作成貼付２'!$A$2:$M$97,'データ完成'!F$1,FALSE))=TRUE,"",VLOOKUP($A39,'データ作成貼付２'!$A$2:$M$97,'データ完成'!F$1,FALSE))</f>
      </c>
      <c r="G39" s="3">
        <f>IF(ISERROR(VLOOKUP($A39,'データ作成貼付２'!$A$2:$M$97,'データ完成'!G$1,FALSE))=TRUE,"",VLOOKUP($A39,'データ作成貼付２'!$A$2:$M$97,'データ完成'!G$1,FALSE))</f>
      </c>
      <c r="H39" s="3">
        <f>IF(ISERROR(VLOOKUP($A39,'データ作成貼付２'!$A$2:$M$97,'データ完成'!H$1,FALSE))=TRUE,"",VLOOKUP($A39,'データ作成貼付２'!$A$2:$M$97,'データ完成'!H$1,FALSE))</f>
      </c>
      <c r="I39" s="3">
        <f>IF(ISERROR(VLOOKUP($A39*10+1,'データ作成貼付２'!$B$2:$M$97,'データ完成'!I$1,FALSE))=TRUE,"",VLOOKUP($A39*10+1,'データ作成貼付２'!$B$2:$M$97,'データ完成'!I$1,FALSE))</f>
      </c>
      <c r="J39" s="3">
        <f>IF(ISERROR(VLOOKUP($A39*10+2,'データ作成貼付２'!$B$2:$M$97,'データ完成'!J$1,FALSE))=TRUE,"",VLOOKUP($A39*10+2,'データ作成貼付２'!$B$2:$M$97,'データ完成'!J$1,FALSE))</f>
      </c>
      <c r="K39" s="3">
        <f>IF(ISERROR(VLOOKUP($A39*10+3,'データ作成貼付２'!$B$2:$M$97,'データ完成'!K$1,FALSE))=TRUE,"",VLOOKUP($A39*10+3,'データ作成貼付２'!$B$2:$M$97,'データ完成'!K$1,FALSE))</f>
      </c>
      <c r="L39" s="18">
        <f>IF(ISERROR(VLOOKUP($A39*10+4,'データ作成貼付２'!$B$2:$M$238,'データ完成'!L$1,FALSE))=TRUE,"","○")</f>
      </c>
      <c r="M39" s="18">
        <f>IF(ISERROR(VLOOKUP($A39*10+5,'データ作成貼付２'!$B$2:$M$238,'データ完成'!M$1,FALSE))=TRUE,"","○")</f>
      </c>
      <c r="N39" s="3">
        <f>IF(I39="","",VLOOKUP(LEFT(I39,5),'初期設定'!$E$19:$F$39,2,FALSE))</f>
      </c>
      <c r="O39" s="3">
        <f>IF(J39="","",VLOOKUP(LEFT(J39,5),'初期設定'!$E$19:$F$39,2,FALSE))</f>
      </c>
      <c r="P39" s="3">
        <f>IF(K39="","",VLOOKUP(LEFT(K39,5),'初期設定'!$E$19:$F$39,2,FALSE))</f>
      </c>
      <c r="Q39" s="3">
        <f>IF(G39="","",VLOOKUP(VALUE(RIGHT(G39,6)),'学校番号'!$A$2:$B$51,2))</f>
      </c>
    </row>
    <row r="40" spans="1:17" ht="13.5">
      <c r="A40" s="14">
        <v>38</v>
      </c>
      <c r="B40" s="12">
        <f>IF(ISERROR(VLOOKUP($A40,'データ作成貼付２'!$A$2:$M$97,'データ完成'!B$1,FALSE))=TRUE,"",VLOOKUP($A40,'データ作成貼付２'!$A$2:$M$97,'データ完成'!B$1,FALSE))</f>
      </c>
      <c r="C40" s="3">
        <f>IF(ISERROR(VLOOKUP($A40,'データ作成貼付２'!$A$2:$M$97,'データ完成'!C$1,FALSE))=TRUE,"",VLOOKUP($A40,'データ作成貼付２'!$A$2:$M$97,'データ完成'!C$1,FALSE))</f>
      </c>
      <c r="D40" s="3">
        <f>IF(ISERROR(VLOOKUP($A40,'データ作成貼付２'!$A$2:$M$97,'データ完成'!D$1,FALSE))=TRUE,"",VLOOKUP($A40,'データ作成貼付２'!$A$2:$M$97,'データ完成'!D$1,FALSE))</f>
      </c>
      <c r="E40" s="3">
        <f>IF(ISERROR(VLOOKUP($A40,'データ作成貼付２'!$A$2:$M$97,'データ完成'!E$1,FALSE))=TRUE,"",VLOOKUP($A40,'データ作成貼付２'!$A$2:$M$97,'データ完成'!E$1,FALSE))</f>
      </c>
      <c r="F40" s="3">
        <f>IF(ISERROR(VLOOKUP($A40,'データ作成貼付２'!$A$2:$M$97,'データ完成'!F$1,FALSE))=TRUE,"",VLOOKUP($A40,'データ作成貼付２'!$A$2:$M$97,'データ完成'!F$1,FALSE))</f>
      </c>
      <c r="G40" s="3">
        <f>IF(ISERROR(VLOOKUP($A40,'データ作成貼付２'!$A$2:$M$97,'データ完成'!G$1,FALSE))=TRUE,"",VLOOKUP($A40,'データ作成貼付２'!$A$2:$M$97,'データ完成'!G$1,FALSE))</f>
      </c>
      <c r="H40" s="3">
        <f>IF(ISERROR(VLOOKUP($A40,'データ作成貼付２'!$A$2:$M$97,'データ完成'!H$1,FALSE))=TRUE,"",VLOOKUP($A40,'データ作成貼付２'!$A$2:$M$97,'データ完成'!H$1,FALSE))</f>
      </c>
      <c r="I40" s="3">
        <f>IF(ISERROR(VLOOKUP($A40*10+1,'データ作成貼付２'!$B$2:$M$97,'データ完成'!I$1,FALSE))=TRUE,"",VLOOKUP($A40*10+1,'データ作成貼付２'!$B$2:$M$97,'データ完成'!I$1,FALSE))</f>
      </c>
      <c r="J40" s="3">
        <f>IF(ISERROR(VLOOKUP($A40*10+2,'データ作成貼付２'!$B$2:$M$97,'データ完成'!J$1,FALSE))=TRUE,"",VLOOKUP($A40*10+2,'データ作成貼付２'!$B$2:$M$97,'データ完成'!J$1,FALSE))</f>
      </c>
      <c r="K40" s="3">
        <f>IF(ISERROR(VLOOKUP($A40*10+3,'データ作成貼付２'!$B$2:$M$97,'データ完成'!K$1,FALSE))=TRUE,"",VLOOKUP($A40*10+3,'データ作成貼付２'!$B$2:$M$97,'データ完成'!K$1,FALSE))</f>
      </c>
      <c r="L40" s="18">
        <f>IF(ISERROR(VLOOKUP($A40*10+4,'データ作成貼付２'!$B$2:$M$238,'データ完成'!L$1,FALSE))=TRUE,"","○")</f>
      </c>
      <c r="M40" s="18">
        <f>IF(ISERROR(VLOOKUP($A40*10+5,'データ作成貼付２'!$B$2:$M$238,'データ完成'!M$1,FALSE))=TRUE,"","○")</f>
      </c>
      <c r="N40" s="3">
        <f>IF(I40="","",VLOOKUP(LEFT(I40,5),'初期設定'!$E$19:$F$39,2,FALSE))</f>
      </c>
      <c r="O40" s="3">
        <f>IF(J40="","",VLOOKUP(LEFT(J40,5),'初期設定'!$E$19:$F$39,2,FALSE))</f>
      </c>
      <c r="P40" s="3">
        <f>IF(K40="","",VLOOKUP(LEFT(K40,5),'初期設定'!$E$19:$F$39,2,FALSE))</f>
      </c>
      <c r="Q40" s="3">
        <f>IF(G40="","",VLOOKUP(VALUE(RIGHT(G40,6)),'学校番号'!$A$2:$B$51,2))</f>
      </c>
    </row>
    <row r="41" spans="1:17" ht="13.5">
      <c r="A41" s="14">
        <v>39</v>
      </c>
      <c r="B41" s="12">
        <f>IF(ISERROR(VLOOKUP($A41,'データ作成貼付２'!$A$2:$M$97,'データ完成'!B$1,FALSE))=TRUE,"",VLOOKUP($A41,'データ作成貼付２'!$A$2:$M$97,'データ完成'!B$1,FALSE))</f>
      </c>
      <c r="C41" s="3">
        <f>IF(ISERROR(VLOOKUP($A41,'データ作成貼付２'!$A$2:$M$97,'データ完成'!C$1,FALSE))=TRUE,"",VLOOKUP($A41,'データ作成貼付２'!$A$2:$M$97,'データ完成'!C$1,FALSE))</f>
      </c>
      <c r="D41" s="3">
        <f>IF(ISERROR(VLOOKUP($A41,'データ作成貼付２'!$A$2:$M$97,'データ完成'!D$1,FALSE))=TRUE,"",VLOOKUP($A41,'データ作成貼付２'!$A$2:$M$97,'データ完成'!D$1,FALSE))</f>
      </c>
      <c r="E41" s="3">
        <f>IF(ISERROR(VLOOKUP($A41,'データ作成貼付２'!$A$2:$M$97,'データ完成'!E$1,FALSE))=TRUE,"",VLOOKUP($A41,'データ作成貼付２'!$A$2:$M$97,'データ完成'!E$1,FALSE))</f>
      </c>
      <c r="F41" s="3">
        <f>IF(ISERROR(VLOOKUP($A41,'データ作成貼付２'!$A$2:$M$97,'データ完成'!F$1,FALSE))=TRUE,"",VLOOKUP($A41,'データ作成貼付２'!$A$2:$M$97,'データ完成'!F$1,FALSE))</f>
      </c>
      <c r="G41" s="3">
        <f>IF(ISERROR(VLOOKUP($A41,'データ作成貼付２'!$A$2:$M$97,'データ完成'!G$1,FALSE))=TRUE,"",VLOOKUP($A41,'データ作成貼付２'!$A$2:$M$97,'データ完成'!G$1,FALSE))</f>
      </c>
      <c r="H41" s="3">
        <f>IF(ISERROR(VLOOKUP($A41,'データ作成貼付２'!$A$2:$M$97,'データ完成'!H$1,FALSE))=TRUE,"",VLOOKUP($A41,'データ作成貼付２'!$A$2:$M$97,'データ完成'!H$1,FALSE))</f>
      </c>
      <c r="I41" s="3">
        <f>IF(ISERROR(VLOOKUP($A41*10+1,'データ作成貼付２'!$B$2:$M$97,'データ完成'!I$1,FALSE))=TRUE,"",VLOOKUP($A41*10+1,'データ作成貼付２'!$B$2:$M$97,'データ完成'!I$1,FALSE))</f>
      </c>
      <c r="J41" s="3">
        <f>IF(ISERROR(VLOOKUP($A41*10+2,'データ作成貼付２'!$B$2:$M$97,'データ完成'!J$1,FALSE))=TRUE,"",VLOOKUP($A41*10+2,'データ作成貼付２'!$B$2:$M$97,'データ完成'!J$1,FALSE))</f>
      </c>
      <c r="K41" s="3">
        <f>IF(ISERROR(VLOOKUP($A41*10+3,'データ作成貼付２'!$B$2:$M$97,'データ完成'!K$1,FALSE))=TRUE,"",VLOOKUP($A41*10+3,'データ作成貼付２'!$B$2:$M$97,'データ完成'!K$1,FALSE))</f>
      </c>
      <c r="L41" s="18">
        <f>IF(ISERROR(VLOOKUP($A41*10+4,'データ作成貼付２'!$B$2:$M$238,'データ完成'!L$1,FALSE))=TRUE,"","○")</f>
      </c>
      <c r="M41" s="18">
        <f>IF(ISERROR(VLOOKUP($A41*10+5,'データ作成貼付２'!$B$2:$M$238,'データ完成'!M$1,FALSE))=TRUE,"","○")</f>
      </c>
      <c r="N41" s="3">
        <f>IF(I41="","",VLOOKUP(LEFT(I41,5),'初期設定'!$E$19:$F$39,2,FALSE))</f>
      </c>
      <c r="O41" s="3">
        <f>IF(J41="","",VLOOKUP(LEFT(J41,5),'初期設定'!$E$19:$F$39,2,FALSE))</f>
      </c>
      <c r="P41" s="3">
        <f>IF(K41="","",VLOOKUP(LEFT(K41,5),'初期設定'!$E$19:$F$39,2,FALSE))</f>
      </c>
      <c r="Q41" s="3">
        <f>IF(G41="","",VLOOKUP(VALUE(RIGHT(G41,6)),'学校番号'!$A$2:$B$51,2))</f>
      </c>
    </row>
    <row r="42" spans="1:17" ht="13.5">
      <c r="A42" s="14">
        <v>40</v>
      </c>
      <c r="B42" s="12">
        <f>IF(ISERROR(VLOOKUP($A42,'データ作成貼付２'!$A$2:$M$97,'データ完成'!B$1,FALSE))=TRUE,"",VLOOKUP($A42,'データ作成貼付２'!$A$2:$M$97,'データ完成'!B$1,FALSE))</f>
      </c>
      <c r="C42" s="3">
        <f>IF(ISERROR(VLOOKUP($A42,'データ作成貼付２'!$A$2:$M$97,'データ完成'!C$1,FALSE))=TRUE,"",VLOOKUP($A42,'データ作成貼付２'!$A$2:$M$97,'データ完成'!C$1,FALSE))</f>
      </c>
      <c r="D42" s="3">
        <f>IF(ISERROR(VLOOKUP($A42,'データ作成貼付２'!$A$2:$M$97,'データ完成'!D$1,FALSE))=TRUE,"",VLOOKUP($A42,'データ作成貼付２'!$A$2:$M$97,'データ完成'!D$1,FALSE))</f>
      </c>
      <c r="E42" s="3">
        <f>IF(ISERROR(VLOOKUP($A42,'データ作成貼付２'!$A$2:$M$97,'データ完成'!E$1,FALSE))=TRUE,"",VLOOKUP($A42,'データ作成貼付２'!$A$2:$M$97,'データ完成'!E$1,FALSE))</f>
      </c>
      <c r="F42" s="3">
        <f>IF(ISERROR(VLOOKUP($A42,'データ作成貼付２'!$A$2:$M$97,'データ完成'!F$1,FALSE))=TRUE,"",VLOOKUP($A42,'データ作成貼付２'!$A$2:$M$97,'データ完成'!F$1,FALSE))</f>
      </c>
      <c r="G42" s="3">
        <f>IF(ISERROR(VLOOKUP($A42,'データ作成貼付２'!$A$2:$M$97,'データ完成'!G$1,FALSE))=TRUE,"",VLOOKUP($A42,'データ作成貼付２'!$A$2:$M$97,'データ完成'!G$1,FALSE))</f>
      </c>
      <c r="H42" s="3">
        <f>IF(ISERROR(VLOOKUP($A42,'データ作成貼付２'!$A$2:$M$97,'データ完成'!H$1,FALSE))=TRUE,"",VLOOKUP($A42,'データ作成貼付２'!$A$2:$M$97,'データ完成'!H$1,FALSE))</f>
      </c>
      <c r="I42" s="3">
        <f>IF(ISERROR(VLOOKUP($A42*10+1,'データ作成貼付２'!$B$2:$M$97,'データ完成'!I$1,FALSE))=TRUE,"",VLOOKUP($A42*10+1,'データ作成貼付２'!$B$2:$M$97,'データ完成'!I$1,FALSE))</f>
      </c>
      <c r="J42" s="3">
        <f>IF(ISERROR(VLOOKUP($A42*10+2,'データ作成貼付２'!$B$2:$M$97,'データ完成'!J$1,FALSE))=TRUE,"",VLOOKUP($A42*10+2,'データ作成貼付２'!$B$2:$M$97,'データ完成'!J$1,FALSE))</f>
      </c>
      <c r="K42" s="3">
        <f>IF(ISERROR(VLOOKUP($A42*10+3,'データ作成貼付２'!$B$2:$M$97,'データ完成'!K$1,FALSE))=TRUE,"",VLOOKUP($A42*10+3,'データ作成貼付２'!$B$2:$M$97,'データ完成'!K$1,FALSE))</f>
      </c>
      <c r="L42" s="18">
        <f>IF(ISERROR(VLOOKUP($A42*10+4,'データ作成貼付２'!$B$2:$M$238,'データ完成'!L$1,FALSE))=TRUE,"","○")</f>
      </c>
      <c r="M42" s="18">
        <f>IF(ISERROR(VLOOKUP($A42*10+5,'データ作成貼付２'!$B$2:$M$238,'データ完成'!M$1,FALSE))=TRUE,"","○")</f>
      </c>
      <c r="N42" s="3">
        <f>IF(I42="","",VLOOKUP(LEFT(I42,5),'初期設定'!$E$19:$F$39,2,FALSE))</f>
      </c>
      <c r="O42" s="3">
        <f>IF(J42="","",VLOOKUP(LEFT(J42,5),'初期設定'!$E$19:$F$39,2,FALSE))</f>
      </c>
      <c r="P42" s="3">
        <f>IF(K42="","",VLOOKUP(LEFT(K42,5),'初期設定'!$E$19:$F$39,2,FALSE))</f>
      </c>
      <c r="Q42" s="3">
        <f>IF(G42="","",VLOOKUP(VALUE(RIGHT(G42,6)),'学校番号'!$A$2:$B$51,2))</f>
      </c>
    </row>
    <row r="43" spans="1:17" ht="13.5">
      <c r="A43" s="14">
        <v>41</v>
      </c>
      <c r="B43" s="12">
        <f>IF(ISERROR(VLOOKUP($A43,'データ作成貼付２'!$A$2:$M$97,'データ完成'!B$1,FALSE))=TRUE,"",VLOOKUP($A43,'データ作成貼付２'!$A$2:$M$97,'データ完成'!B$1,FALSE))</f>
      </c>
      <c r="C43" s="3">
        <f>IF(ISERROR(VLOOKUP($A43,'データ作成貼付２'!$A$2:$M$97,'データ完成'!C$1,FALSE))=TRUE,"",VLOOKUP($A43,'データ作成貼付２'!$A$2:$M$97,'データ完成'!C$1,FALSE))</f>
      </c>
      <c r="D43" s="3">
        <f>IF(ISERROR(VLOOKUP($A43,'データ作成貼付２'!$A$2:$M$97,'データ完成'!D$1,FALSE))=TRUE,"",VLOOKUP($A43,'データ作成貼付２'!$A$2:$M$97,'データ完成'!D$1,FALSE))</f>
      </c>
      <c r="E43" s="3">
        <f>IF(ISERROR(VLOOKUP($A43,'データ作成貼付２'!$A$2:$M$97,'データ完成'!E$1,FALSE))=TRUE,"",VLOOKUP($A43,'データ作成貼付２'!$A$2:$M$97,'データ完成'!E$1,FALSE))</f>
      </c>
      <c r="F43" s="3">
        <f>IF(ISERROR(VLOOKUP($A43,'データ作成貼付２'!$A$2:$M$97,'データ完成'!F$1,FALSE))=TRUE,"",VLOOKUP($A43,'データ作成貼付２'!$A$2:$M$97,'データ完成'!F$1,FALSE))</f>
      </c>
      <c r="G43" s="3">
        <f>IF(ISERROR(VLOOKUP($A43,'データ作成貼付２'!$A$2:$M$97,'データ完成'!G$1,FALSE))=TRUE,"",VLOOKUP($A43,'データ作成貼付２'!$A$2:$M$97,'データ完成'!G$1,FALSE))</f>
      </c>
      <c r="H43" s="3">
        <f>IF(ISERROR(VLOOKUP($A43,'データ作成貼付２'!$A$2:$M$97,'データ完成'!H$1,FALSE))=TRUE,"",VLOOKUP($A43,'データ作成貼付２'!$A$2:$M$97,'データ完成'!H$1,FALSE))</f>
      </c>
      <c r="I43" s="3">
        <f>IF(ISERROR(VLOOKUP($A43*10+1,'データ作成貼付２'!$B$2:$M$97,'データ完成'!I$1,FALSE))=TRUE,"",VLOOKUP($A43*10+1,'データ作成貼付２'!$B$2:$M$97,'データ完成'!I$1,FALSE))</f>
      </c>
      <c r="J43" s="3">
        <f>IF(ISERROR(VLOOKUP($A43*10+2,'データ作成貼付２'!$B$2:$M$97,'データ完成'!J$1,FALSE))=TRUE,"",VLOOKUP($A43*10+2,'データ作成貼付２'!$B$2:$M$97,'データ完成'!J$1,FALSE))</f>
      </c>
      <c r="K43" s="3">
        <f>IF(ISERROR(VLOOKUP($A43*10+3,'データ作成貼付２'!$B$2:$M$97,'データ完成'!K$1,FALSE))=TRUE,"",VLOOKUP($A43*10+3,'データ作成貼付２'!$B$2:$M$97,'データ完成'!K$1,FALSE))</f>
      </c>
      <c r="L43" s="18">
        <f>IF(ISERROR(VLOOKUP($A43*10+4,'データ作成貼付２'!$B$2:$M$238,'データ完成'!L$1,FALSE))=TRUE,"","○")</f>
      </c>
      <c r="M43" s="18">
        <f>IF(ISERROR(VLOOKUP($A43*10+5,'データ作成貼付２'!$B$2:$M$238,'データ完成'!M$1,FALSE))=TRUE,"","○")</f>
      </c>
      <c r="N43" s="3">
        <f>IF(I43="","",VLOOKUP(LEFT(I43,5),'初期設定'!$E$19:$F$39,2,FALSE))</f>
      </c>
      <c r="O43" s="3">
        <f>IF(J43="","",VLOOKUP(LEFT(J43,5),'初期設定'!$E$19:$F$39,2,FALSE))</f>
      </c>
      <c r="P43" s="3">
        <f>IF(K43="","",VLOOKUP(LEFT(K43,5),'初期設定'!$E$19:$F$39,2,FALSE))</f>
      </c>
      <c r="Q43" s="3">
        <f>IF(G43="","",VLOOKUP(VALUE(RIGHT(G43,6)),'学校番号'!$A$2:$B$51,2))</f>
      </c>
    </row>
    <row r="44" spans="1:17" ht="13.5">
      <c r="A44" s="14">
        <v>42</v>
      </c>
      <c r="B44" s="12">
        <f>IF(ISERROR(VLOOKUP($A44,'データ作成貼付２'!$A$2:$M$97,'データ完成'!B$1,FALSE))=TRUE,"",VLOOKUP($A44,'データ作成貼付２'!$A$2:$M$97,'データ完成'!B$1,FALSE))</f>
      </c>
      <c r="C44" s="3">
        <f>IF(ISERROR(VLOOKUP($A44,'データ作成貼付２'!$A$2:$M$97,'データ完成'!C$1,FALSE))=TRUE,"",VLOOKUP($A44,'データ作成貼付２'!$A$2:$M$97,'データ完成'!C$1,FALSE))</f>
      </c>
      <c r="D44" s="3">
        <f>IF(ISERROR(VLOOKUP($A44,'データ作成貼付２'!$A$2:$M$97,'データ完成'!D$1,FALSE))=TRUE,"",VLOOKUP($A44,'データ作成貼付２'!$A$2:$M$97,'データ完成'!D$1,FALSE))</f>
      </c>
      <c r="E44" s="3">
        <f>IF(ISERROR(VLOOKUP($A44,'データ作成貼付２'!$A$2:$M$97,'データ完成'!E$1,FALSE))=TRUE,"",VLOOKUP($A44,'データ作成貼付２'!$A$2:$M$97,'データ完成'!E$1,FALSE))</f>
      </c>
      <c r="F44" s="3">
        <f>IF(ISERROR(VLOOKUP($A44,'データ作成貼付２'!$A$2:$M$97,'データ完成'!F$1,FALSE))=TRUE,"",VLOOKUP($A44,'データ作成貼付２'!$A$2:$M$97,'データ完成'!F$1,FALSE))</f>
      </c>
      <c r="G44" s="3">
        <f>IF(ISERROR(VLOOKUP($A44,'データ作成貼付２'!$A$2:$M$97,'データ完成'!G$1,FALSE))=TRUE,"",VLOOKUP($A44,'データ作成貼付２'!$A$2:$M$97,'データ完成'!G$1,FALSE))</f>
      </c>
      <c r="H44" s="3">
        <f>IF(ISERROR(VLOOKUP($A44,'データ作成貼付２'!$A$2:$M$97,'データ完成'!H$1,FALSE))=TRUE,"",VLOOKUP($A44,'データ作成貼付２'!$A$2:$M$97,'データ完成'!H$1,FALSE))</f>
      </c>
      <c r="I44" s="3">
        <f>IF(ISERROR(VLOOKUP($A44*10+1,'データ作成貼付２'!$B$2:$M$97,'データ完成'!I$1,FALSE))=TRUE,"",VLOOKUP($A44*10+1,'データ作成貼付２'!$B$2:$M$97,'データ完成'!I$1,FALSE))</f>
      </c>
      <c r="J44" s="3">
        <f>IF(ISERROR(VLOOKUP($A44*10+2,'データ作成貼付２'!$B$2:$M$97,'データ完成'!J$1,FALSE))=TRUE,"",VLOOKUP($A44*10+2,'データ作成貼付２'!$B$2:$M$97,'データ完成'!J$1,FALSE))</f>
      </c>
      <c r="K44" s="3">
        <f>IF(ISERROR(VLOOKUP($A44*10+3,'データ作成貼付２'!$B$2:$M$97,'データ完成'!K$1,FALSE))=TRUE,"",VLOOKUP($A44*10+3,'データ作成貼付２'!$B$2:$M$97,'データ完成'!K$1,FALSE))</f>
      </c>
      <c r="L44" s="18">
        <f>IF(ISERROR(VLOOKUP($A44*10+4,'データ作成貼付２'!$B$2:$M$238,'データ完成'!L$1,FALSE))=TRUE,"","○")</f>
      </c>
      <c r="M44" s="18">
        <f>IF(ISERROR(VLOOKUP($A44*10+5,'データ作成貼付２'!$B$2:$M$238,'データ完成'!M$1,FALSE))=TRUE,"","○")</f>
      </c>
      <c r="N44" s="3">
        <f>IF(I44="","",VLOOKUP(LEFT(I44,5),'初期設定'!$E$19:$F$39,2,FALSE))</f>
      </c>
      <c r="O44" s="3">
        <f>IF(J44="","",VLOOKUP(LEFT(J44,5),'初期設定'!$E$19:$F$39,2,FALSE))</f>
      </c>
      <c r="P44" s="3">
        <f>IF(K44="","",VLOOKUP(LEFT(K44,5),'初期設定'!$E$19:$F$39,2,FALSE))</f>
      </c>
      <c r="Q44" s="3">
        <f>IF(G44="","",VLOOKUP(VALUE(RIGHT(G44,6)),'学校番号'!$A$2:$B$51,2))</f>
      </c>
    </row>
    <row r="45" spans="1:17" ht="13.5">
      <c r="A45" s="14">
        <v>43</v>
      </c>
      <c r="B45" s="12">
        <f>IF(ISERROR(VLOOKUP($A45,'データ作成貼付２'!$A$2:$M$97,'データ完成'!B$1,FALSE))=TRUE,"",VLOOKUP($A45,'データ作成貼付２'!$A$2:$M$97,'データ完成'!B$1,FALSE))</f>
      </c>
      <c r="C45" s="3">
        <f>IF(ISERROR(VLOOKUP($A45,'データ作成貼付２'!$A$2:$M$97,'データ完成'!C$1,FALSE))=TRUE,"",VLOOKUP($A45,'データ作成貼付２'!$A$2:$M$97,'データ完成'!C$1,FALSE))</f>
      </c>
      <c r="D45" s="3">
        <f>IF(ISERROR(VLOOKUP($A45,'データ作成貼付２'!$A$2:$M$97,'データ完成'!D$1,FALSE))=TRUE,"",VLOOKUP($A45,'データ作成貼付２'!$A$2:$M$97,'データ完成'!D$1,FALSE))</f>
      </c>
      <c r="E45" s="3">
        <f>IF(ISERROR(VLOOKUP($A45,'データ作成貼付２'!$A$2:$M$97,'データ完成'!E$1,FALSE))=TRUE,"",VLOOKUP($A45,'データ作成貼付２'!$A$2:$M$97,'データ完成'!E$1,FALSE))</f>
      </c>
      <c r="F45" s="3">
        <f>IF(ISERROR(VLOOKUP($A45,'データ作成貼付２'!$A$2:$M$97,'データ完成'!F$1,FALSE))=TRUE,"",VLOOKUP($A45,'データ作成貼付２'!$A$2:$M$97,'データ完成'!F$1,FALSE))</f>
      </c>
      <c r="G45" s="3">
        <f>IF(ISERROR(VLOOKUP($A45,'データ作成貼付２'!$A$2:$M$97,'データ完成'!G$1,FALSE))=TRUE,"",VLOOKUP($A45,'データ作成貼付２'!$A$2:$M$97,'データ完成'!G$1,FALSE))</f>
      </c>
      <c r="H45" s="3">
        <f>IF(ISERROR(VLOOKUP($A45,'データ作成貼付２'!$A$2:$M$97,'データ完成'!H$1,FALSE))=TRUE,"",VLOOKUP($A45,'データ作成貼付２'!$A$2:$M$97,'データ完成'!H$1,FALSE))</f>
      </c>
      <c r="I45" s="3">
        <f>IF(ISERROR(VLOOKUP($A45*10+1,'データ作成貼付２'!$B$2:$M$97,'データ完成'!I$1,FALSE))=TRUE,"",VLOOKUP($A45*10+1,'データ作成貼付２'!$B$2:$M$97,'データ完成'!I$1,FALSE))</f>
      </c>
      <c r="J45" s="3">
        <f>IF(ISERROR(VLOOKUP($A45*10+2,'データ作成貼付２'!$B$2:$M$97,'データ完成'!J$1,FALSE))=TRUE,"",VLOOKUP($A45*10+2,'データ作成貼付２'!$B$2:$M$97,'データ完成'!J$1,FALSE))</f>
      </c>
      <c r="K45" s="3">
        <f>IF(ISERROR(VLOOKUP($A45*10+3,'データ作成貼付２'!$B$2:$M$97,'データ完成'!K$1,FALSE))=TRUE,"",VLOOKUP($A45*10+3,'データ作成貼付２'!$B$2:$M$97,'データ完成'!K$1,FALSE))</f>
      </c>
      <c r="L45" s="18">
        <f>IF(ISERROR(VLOOKUP($A45*10+4,'データ作成貼付２'!$B$2:$M$238,'データ完成'!L$1,FALSE))=TRUE,"","○")</f>
      </c>
      <c r="M45" s="18">
        <f>IF(ISERROR(VLOOKUP($A45*10+5,'データ作成貼付２'!$B$2:$M$238,'データ完成'!M$1,FALSE))=TRUE,"","○")</f>
      </c>
      <c r="N45" s="3">
        <f>IF(I45="","",VLOOKUP(LEFT(I45,5),'初期設定'!$E$19:$F$39,2,FALSE))</f>
      </c>
      <c r="O45" s="3">
        <f>IF(J45="","",VLOOKUP(LEFT(J45,5),'初期設定'!$E$19:$F$39,2,FALSE))</f>
      </c>
      <c r="P45" s="3">
        <f>IF(K45="","",VLOOKUP(LEFT(K45,5),'初期設定'!$E$19:$F$39,2,FALSE))</f>
      </c>
      <c r="Q45" s="3">
        <f>IF(G45="","",VLOOKUP(VALUE(RIGHT(G45,6)),'学校番号'!$A$2:$B$51,2))</f>
      </c>
    </row>
    <row r="46" spans="1:17" ht="13.5">
      <c r="A46" s="14">
        <v>44</v>
      </c>
      <c r="B46" s="12">
        <f>IF(ISERROR(VLOOKUP($A46,'データ作成貼付２'!$A$2:$M$97,'データ完成'!B$1,FALSE))=TRUE,"",VLOOKUP($A46,'データ作成貼付２'!$A$2:$M$97,'データ完成'!B$1,FALSE))</f>
      </c>
      <c r="C46" s="3">
        <f>IF(ISERROR(VLOOKUP($A46,'データ作成貼付２'!$A$2:$M$97,'データ完成'!C$1,FALSE))=TRUE,"",VLOOKUP($A46,'データ作成貼付２'!$A$2:$M$97,'データ完成'!C$1,FALSE))</f>
      </c>
      <c r="D46" s="3">
        <f>IF(ISERROR(VLOOKUP($A46,'データ作成貼付２'!$A$2:$M$97,'データ完成'!D$1,FALSE))=TRUE,"",VLOOKUP($A46,'データ作成貼付２'!$A$2:$M$97,'データ完成'!D$1,FALSE))</f>
      </c>
      <c r="E46" s="3">
        <f>IF(ISERROR(VLOOKUP($A46,'データ作成貼付２'!$A$2:$M$97,'データ完成'!E$1,FALSE))=TRUE,"",VLOOKUP($A46,'データ作成貼付２'!$A$2:$M$97,'データ完成'!E$1,FALSE))</f>
      </c>
      <c r="F46" s="3">
        <f>IF(ISERROR(VLOOKUP($A46,'データ作成貼付２'!$A$2:$M$97,'データ完成'!F$1,FALSE))=TRUE,"",VLOOKUP($A46,'データ作成貼付２'!$A$2:$M$97,'データ完成'!F$1,FALSE))</f>
      </c>
      <c r="G46" s="3">
        <f>IF(ISERROR(VLOOKUP($A46,'データ作成貼付２'!$A$2:$M$97,'データ完成'!G$1,FALSE))=TRUE,"",VLOOKUP($A46,'データ作成貼付２'!$A$2:$M$97,'データ完成'!G$1,FALSE))</f>
      </c>
      <c r="H46" s="3">
        <f>IF(ISERROR(VLOOKUP($A46,'データ作成貼付２'!$A$2:$M$97,'データ完成'!H$1,FALSE))=TRUE,"",VLOOKUP($A46,'データ作成貼付２'!$A$2:$M$97,'データ完成'!H$1,FALSE))</f>
      </c>
      <c r="I46" s="3">
        <f>IF(ISERROR(VLOOKUP($A46*10+1,'データ作成貼付２'!$B$2:$M$97,'データ完成'!I$1,FALSE))=TRUE,"",VLOOKUP($A46*10+1,'データ作成貼付２'!$B$2:$M$97,'データ完成'!I$1,FALSE))</f>
      </c>
      <c r="J46" s="3">
        <f>IF(ISERROR(VLOOKUP($A46*10+2,'データ作成貼付２'!$B$2:$M$97,'データ完成'!J$1,FALSE))=TRUE,"",VLOOKUP($A46*10+2,'データ作成貼付２'!$B$2:$M$97,'データ完成'!J$1,FALSE))</f>
      </c>
      <c r="K46" s="3">
        <f>IF(ISERROR(VLOOKUP($A46*10+3,'データ作成貼付２'!$B$2:$M$97,'データ完成'!K$1,FALSE))=TRUE,"",VLOOKUP($A46*10+3,'データ作成貼付２'!$B$2:$M$97,'データ完成'!K$1,FALSE))</f>
      </c>
      <c r="L46" s="18">
        <f>IF(ISERROR(VLOOKUP($A46*10+4,'データ作成貼付２'!$B$2:$M$238,'データ完成'!L$1,FALSE))=TRUE,"","○")</f>
      </c>
      <c r="M46" s="18">
        <f>IF(ISERROR(VLOOKUP($A46*10+5,'データ作成貼付２'!$B$2:$M$238,'データ完成'!M$1,FALSE))=TRUE,"","○")</f>
      </c>
      <c r="N46" s="3">
        <f>IF(I46="","",VLOOKUP(LEFT(I46,5),'初期設定'!$E$19:$F$39,2,FALSE))</f>
      </c>
      <c r="O46" s="3">
        <f>IF(J46="","",VLOOKUP(LEFT(J46,5),'初期設定'!$E$19:$F$39,2,FALSE))</f>
      </c>
      <c r="P46" s="3">
        <f>IF(K46="","",VLOOKUP(LEFT(K46,5),'初期設定'!$E$19:$F$39,2,FALSE))</f>
      </c>
      <c r="Q46" s="3">
        <f>IF(G46="","",VLOOKUP(VALUE(RIGHT(G46,6)),'学校番号'!$A$2:$B$51,2))</f>
      </c>
    </row>
    <row r="47" spans="1:17" ht="13.5">
      <c r="A47" s="14">
        <v>45</v>
      </c>
      <c r="B47" s="12">
        <f>IF(ISERROR(VLOOKUP($A47,'データ作成貼付２'!$A$2:$M$97,'データ完成'!B$1,FALSE))=TRUE,"",VLOOKUP($A47,'データ作成貼付２'!$A$2:$M$97,'データ完成'!B$1,FALSE))</f>
      </c>
      <c r="C47" s="3">
        <f>IF(ISERROR(VLOOKUP($A47,'データ作成貼付２'!$A$2:$M$97,'データ完成'!C$1,FALSE))=TRUE,"",VLOOKUP($A47,'データ作成貼付２'!$A$2:$M$97,'データ完成'!C$1,FALSE))</f>
      </c>
      <c r="D47" s="3">
        <f>IF(ISERROR(VLOOKUP($A47,'データ作成貼付２'!$A$2:$M$97,'データ完成'!D$1,FALSE))=TRUE,"",VLOOKUP($A47,'データ作成貼付２'!$A$2:$M$97,'データ完成'!D$1,FALSE))</f>
      </c>
      <c r="E47" s="3">
        <f>IF(ISERROR(VLOOKUP($A47,'データ作成貼付２'!$A$2:$M$97,'データ完成'!E$1,FALSE))=TRUE,"",VLOOKUP($A47,'データ作成貼付２'!$A$2:$M$97,'データ完成'!E$1,FALSE))</f>
      </c>
      <c r="F47" s="3">
        <f>IF(ISERROR(VLOOKUP($A47,'データ作成貼付２'!$A$2:$M$97,'データ完成'!F$1,FALSE))=TRUE,"",VLOOKUP($A47,'データ作成貼付２'!$A$2:$M$97,'データ完成'!F$1,FALSE))</f>
      </c>
      <c r="G47" s="3">
        <f>IF(ISERROR(VLOOKUP($A47,'データ作成貼付２'!$A$2:$M$97,'データ完成'!G$1,FALSE))=TRUE,"",VLOOKUP($A47,'データ作成貼付２'!$A$2:$M$97,'データ完成'!G$1,FALSE))</f>
      </c>
      <c r="H47" s="3">
        <f>IF(ISERROR(VLOOKUP($A47,'データ作成貼付２'!$A$2:$M$97,'データ完成'!H$1,FALSE))=TRUE,"",VLOOKUP($A47,'データ作成貼付２'!$A$2:$M$97,'データ完成'!H$1,FALSE))</f>
      </c>
      <c r="I47" s="3">
        <f>IF(ISERROR(VLOOKUP($A47*10+1,'データ作成貼付２'!$B$2:$M$97,'データ完成'!I$1,FALSE))=TRUE,"",VLOOKUP($A47*10+1,'データ作成貼付２'!$B$2:$M$97,'データ完成'!I$1,FALSE))</f>
      </c>
      <c r="J47" s="3">
        <f>IF(ISERROR(VLOOKUP($A47*10+2,'データ作成貼付２'!$B$2:$M$97,'データ完成'!J$1,FALSE))=TRUE,"",VLOOKUP($A47*10+2,'データ作成貼付２'!$B$2:$M$97,'データ完成'!J$1,FALSE))</f>
      </c>
      <c r="K47" s="3">
        <f>IF(ISERROR(VLOOKUP($A47*10+3,'データ作成貼付２'!$B$2:$M$97,'データ完成'!K$1,FALSE))=TRUE,"",VLOOKUP($A47*10+3,'データ作成貼付２'!$B$2:$M$97,'データ完成'!K$1,FALSE))</f>
      </c>
      <c r="L47" s="18">
        <f>IF(ISERROR(VLOOKUP($A47*10+4,'データ作成貼付２'!$B$2:$M$238,'データ完成'!L$1,FALSE))=TRUE,"","○")</f>
      </c>
      <c r="M47" s="18">
        <f>IF(ISERROR(VLOOKUP($A47*10+5,'データ作成貼付２'!$B$2:$M$238,'データ完成'!M$1,FALSE))=TRUE,"","○")</f>
      </c>
      <c r="N47" s="3">
        <f>IF(I47="","",VLOOKUP(LEFT(I47,5),'初期設定'!$E$19:$F$39,2,FALSE))</f>
      </c>
      <c r="O47" s="3">
        <f>IF(J47="","",VLOOKUP(LEFT(J47,5),'初期設定'!$E$19:$F$39,2,FALSE))</f>
      </c>
      <c r="P47" s="3">
        <f>IF(K47="","",VLOOKUP(LEFT(K47,5),'初期設定'!$E$19:$F$39,2,FALSE))</f>
      </c>
      <c r="Q47" s="3">
        <f>IF(G47="","",VLOOKUP(VALUE(RIGHT(G47,6)),'学校番号'!$A$2:$B$51,2))</f>
      </c>
    </row>
    <row r="48" spans="1:17" ht="13.5">
      <c r="A48" s="14">
        <v>46</v>
      </c>
      <c r="B48" s="12">
        <f>IF(ISERROR(VLOOKUP($A48,'データ作成貼付２'!$A$2:$M$97,'データ完成'!B$1,FALSE))=TRUE,"",VLOOKUP($A48,'データ作成貼付２'!$A$2:$M$97,'データ完成'!B$1,FALSE))</f>
      </c>
      <c r="C48" s="3">
        <f>IF(ISERROR(VLOOKUP($A48,'データ作成貼付２'!$A$2:$M$97,'データ完成'!C$1,FALSE))=TRUE,"",VLOOKUP($A48,'データ作成貼付２'!$A$2:$M$97,'データ完成'!C$1,FALSE))</f>
      </c>
      <c r="D48" s="3">
        <f>IF(ISERROR(VLOOKUP($A48,'データ作成貼付２'!$A$2:$M$97,'データ完成'!D$1,FALSE))=TRUE,"",VLOOKUP($A48,'データ作成貼付２'!$A$2:$M$97,'データ完成'!D$1,FALSE))</f>
      </c>
      <c r="E48" s="3">
        <f>IF(ISERROR(VLOOKUP($A48,'データ作成貼付２'!$A$2:$M$97,'データ完成'!E$1,FALSE))=TRUE,"",VLOOKUP($A48,'データ作成貼付２'!$A$2:$M$97,'データ完成'!E$1,FALSE))</f>
      </c>
      <c r="F48" s="3">
        <f>IF(ISERROR(VLOOKUP($A48,'データ作成貼付２'!$A$2:$M$97,'データ完成'!F$1,FALSE))=TRUE,"",VLOOKUP($A48,'データ作成貼付２'!$A$2:$M$97,'データ完成'!F$1,FALSE))</f>
      </c>
      <c r="G48" s="3">
        <f>IF(ISERROR(VLOOKUP($A48,'データ作成貼付２'!$A$2:$M$97,'データ完成'!G$1,FALSE))=TRUE,"",VLOOKUP($A48,'データ作成貼付２'!$A$2:$M$97,'データ完成'!G$1,FALSE))</f>
      </c>
      <c r="H48" s="3">
        <f>IF(ISERROR(VLOOKUP($A48,'データ作成貼付２'!$A$2:$M$97,'データ完成'!H$1,FALSE))=TRUE,"",VLOOKUP($A48,'データ作成貼付２'!$A$2:$M$97,'データ完成'!H$1,FALSE))</f>
      </c>
      <c r="I48" s="3">
        <f>IF(ISERROR(VLOOKUP($A48*10+1,'データ作成貼付２'!$B$2:$M$97,'データ完成'!I$1,FALSE))=TRUE,"",VLOOKUP($A48*10+1,'データ作成貼付２'!$B$2:$M$97,'データ完成'!I$1,FALSE))</f>
      </c>
      <c r="J48" s="3">
        <f>IF(ISERROR(VLOOKUP($A48*10+2,'データ作成貼付２'!$B$2:$M$97,'データ完成'!J$1,FALSE))=TRUE,"",VLOOKUP($A48*10+2,'データ作成貼付２'!$B$2:$M$97,'データ完成'!J$1,FALSE))</f>
      </c>
      <c r="K48" s="3">
        <f>IF(ISERROR(VLOOKUP($A48*10+3,'データ作成貼付２'!$B$2:$M$97,'データ完成'!K$1,FALSE))=TRUE,"",VLOOKUP($A48*10+3,'データ作成貼付２'!$B$2:$M$97,'データ完成'!K$1,FALSE))</f>
      </c>
      <c r="L48" s="18">
        <f>IF(ISERROR(VLOOKUP($A48*10+4,'データ作成貼付２'!$B$2:$M$238,'データ完成'!L$1,FALSE))=TRUE,"","○")</f>
      </c>
      <c r="M48" s="18">
        <f>IF(ISERROR(VLOOKUP($A48*10+5,'データ作成貼付２'!$B$2:$M$238,'データ完成'!M$1,FALSE))=TRUE,"","○")</f>
      </c>
      <c r="N48" s="3">
        <f>IF(I48="","",VLOOKUP(LEFT(I48,5),'初期設定'!$E$19:$F$39,2,FALSE))</f>
      </c>
      <c r="O48" s="3">
        <f>IF(J48="","",VLOOKUP(LEFT(J48,5),'初期設定'!$E$19:$F$39,2,FALSE))</f>
      </c>
      <c r="P48" s="3">
        <f>IF(K48="","",VLOOKUP(LEFT(K48,5),'初期設定'!$E$19:$F$39,2,FALSE))</f>
      </c>
      <c r="Q48" s="3">
        <f>IF(G48="","",VLOOKUP(VALUE(RIGHT(G48,6)),'学校番号'!$A$2:$B$51,2))</f>
      </c>
    </row>
    <row r="49" spans="1:17" ht="13.5">
      <c r="A49" s="14">
        <v>47</v>
      </c>
      <c r="B49" s="12">
        <f>IF(ISERROR(VLOOKUP($A49,'データ作成貼付２'!$A$2:$M$97,'データ完成'!B$1,FALSE))=TRUE,"",VLOOKUP($A49,'データ作成貼付２'!$A$2:$M$97,'データ完成'!B$1,FALSE))</f>
      </c>
      <c r="C49" s="3">
        <f>IF(ISERROR(VLOOKUP($A49,'データ作成貼付２'!$A$2:$M$97,'データ完成'!C$1,FALSE))=TRUE,"",VLOOKUP($A49,'データ作成貼付２'!$A$2:$M$97,'データ完成'!C$1,FALSE))</f>
      </c>
      <c r="D49" s="3">
        <f>IF(ISERROR(VLOOKUP($A49,'データ作成貼付２'!$A$2:$M$97,'データ完成'!D$1,FALSE))=TRUE,"",VLOOKUP($A49,'データ作成貼付２'!$A$2:$M$97,'データ完成'!D$1,FALSE))</f>
      </c>
      <c r="E49" s="3">
        <f>IF(ISERROR(VLOOKUP($A49,'データ作成貼付２'!$A$2:$M$97,'データ完成'!E$1,FALSE))=TRUE,"",VLOOKUP($A49,'データ作成貼付２'!$A$2:$M$97,'データ完成'!E$1,FALSE))</f>
      </c>
      <c r="F49" s="3">
        <f>IF(ISERROR(VLOOKUP($A49,'データ作成貼付２'!$A$2:$M$97,'データ完成'!F$1,FALSE))=TRUE,"",VLOOKUP($A49,'データ作成貼付２'!$A$2:$M$97,'データ完成'!F$1,FALSE))</f>
      </c>
      <c r="G49" s="3">
        <f>IF(ISERROR(VLOOKUP($A49,'データ作成貼付２'!$A$2:$M$97,'データ完成'!G$1,FALSE))=TRUE,"",VLOOKUP($A49,'データ作成貼付２'!$A$2:$M$97,'データ完成'!G$1,FALSE))</f>
      </c>
      <c r="H49" s="3">
        <f>IF(ISERROR(VLOOKUP($A49,'データ作成貼付２'!$A$2:$M$97,'データ完成'!H$1,FALSE))=TRUE,"",VLOOKUP($A49,'データ作成貼付２'!$A$2:$M$97,'データ完成'!H$1,FALSE))</f>
      </c>
      <c r="I49" s="3">
        <f>IF(ISERROR(VLOOKUP($A49*10+1,'データ作成貼付２'!$B$2:$M$97,'データ完成'!I$1,FALSE))=TRUE,"",VLOOKUP($A49*10+1,'データ作成貼付２'!$B$2:$M$97,'データ完成'!I$1,FALSE))</f>
      </c>
      <c r="J49" s="3">
        <f>IF(ISERROR(VLOOKUP($A49*10+2,'データ作成貼付２'!$B$2:$M$97,'データ完成'!J$1,FALSE))=TRUE,"",VLOOKUP($A49*10+2,'データ作成貼付２'!$B$2:$M$97,'データ完成'!J$1,FALSE))</f>
      </c>
      <c r="K49" s="3">
        <f>IF(ISERROR(VLOOKUP($A49*10+3,'データ作成貼付２'!$B$2:$M$97,'データ完成'!K$1,FALSE))=TRUE,"",VLOOKUP($A49*10+3,'データ作成貼付２'!$B$2:$M$97,'データ完成'!K$1,FALSE))</f>
      </c>
      <c r="L49" s="18">
        <f>IF(ISERROR(VLOOKUP($A49*10+4,'データ作成貼付２'!$B$2:$M$238,'データ完成'!L$1,FALSE))=TRUE,"","○")</f>
      </c>
      <c r="M49" s="18">
        <f>IF(ISERROR(VLOOKUP($A49*10+5,'データ作成貼付２'!$B$2:$M$238,'データ完成'!M$1,FALSE))=TRUE,"","○")</f>
      </c>
      <c r="N49" s="3">
        <f>IF(I49="","",VLOOKUP(LEFT(I49,5),'初期設定'!$E$19:$F$39,2,FALSE))</f>
      </c>
      <c r="O49" s="3">
        <f>IF(J49="","",VLOOKUP(LEFT(J49,5),'初期設定'!$E$19:$F$39,2,FALSE))</f>
      </c>
      <c r="P49" s="3">
        <f>IF(K49="","",VLOOKUP(LEFT(K49,5),'初期設定'!$E$19:$F$39,2,FALSE))</f>
      </c>
      <c r="Q49" s="3">
        <f>IF(G49="","",VLOOKUP(VALUE(RIGHT(G49,6)),'学校番号'!$A$2:$B$51,2))</f>
      </c>
    </row>
    <row r="50" spans="1:17" ht="13.5">
      <c r="A50" s="14">
        <v>48</v>
      </c>
      <c r="B50" s="12">
        <f>IF(ISERROR(VLOOKUP($A50,'データ作成貼付２'!$A$2:$M$97,'データ完成'!B$1,FALSE))=TRUE,"",VLOOKUP($A50,'データ作成貼付２'!$A$2:$M$97,'データ完成'!B$1,FALSE))</f>
      </c>
      <c r="C50" s="3">
        <f>IF(ISERROR(VLOOKUP($A50,'データ作成貼付２'!$A$2:$M$97,'データ完成'!C$1,FALSE))=TRUE,"",VLOOKUP($A50,'データ作成貼付２'!$A$2:$M$97,'データ完成'!C$1,FALSE))</f>
      </c>
      <c r="D50" s="3">
        <f>IF(ISERROR(VLOOKUP($A50,'データ作成貼付２'!$A$2:$M$97,'データ完成'!D$1,FALSE))=TRUE,"",VLOOKUP($A50,'データ作成貼付２'!$A$2:$M$97,'データ完成'!D$1,FALSE))</f>
      </c>
      <c r="E50" s="3">
        <f>IF(ISERROR(VLOOKUP($A50,'データ作成貼付２'!$A$2:$M$97,'データ完成'!E$1,FALSE))=TRUE,"",VLOOKUP($A50,'データ作成貼付２'!$A$2:$M$97,'データ完成'!E$1,FALSE))</f>
      </c>
      <c r="F50" s="3">
        <f>IF(ISERROR(VLOOKUP($A50,'データ作成貼付２'!$A$2:$M$97,'データ完成'!F$1,FALSE))=TRUE,"",VLOOKUP($A50,'データ作成貼付２'!$A$2:$M$97,'データ完成'!F$1,FALSE))</f>
      </c>
      <c r="G50" s="3">
        <f>IF(ISERROR(VLOOKUP($A50,'データ作成貼付２'!$A$2:$M$97,'データ完成'!G$1,FALSE))=TRUE,"",VLOOKUP($A50,'データ作成貼付２'!$A$2:$M$97,'データ完成'!G$1,FALSE))</f>
      </c>
      <c r="H50" s="3">
        <f>IF(ISERROR(VLOOKUP($A50,'データ作成貼付２'!$A$2:$M$97,'データ完成'!H$1,FALSE))=TRUE,"",VLOOKUP($A50,'データ作成貼付２'!$A$2:$M$97,'データ完成'!H$1,FALSE))</f>
      </c>
      <c r="I50" s="3">
        <f>IF(ISERROR(VLOOKUP($A50*10+1,'データ作成貼付２'!$B$2:$M$97,'データ完成'!I$1,FALSE))=TRUE,"",VLOOKUP($A50*10+1,'データ作成貼付２'!$B$2:$M$97,'データ完成'!I$1,FALSE))</f>
      </c>
      <c r="J50" s="3">
        <f>IF(ISERROR(VLOOKUP($A50*10+2,'データ作成貼付２'!$B$2:$M$97,'データ完成'!J$1,FALSE))=TRUE,"",VLOOKUP($A50*10+2,'データ作成貼付２'!$B$2:$M$97,'データ完成'!J$1,FALSE))</f>
      </c>
      <c r="K50" s="3">
        <f>IF(ISERROR(VLOOKUP($A50*10+3,'データ作成貼付２'!$B$2:$M$97,'データ完成'!K$1,FALSE))=TRUE,"",VLOOKUP($A50*10+3,'データ作成貼付２'!$B$2:$M$97,'データ完成'!K$1,FALSE))</f>
      </c>
      <c r="L50" s="18">
        <f>IF(ISERROR(VLOOKUP($A50*10+4,'データ作成貼付２'!$B$2:$M$238,'データ完成'!L$1,FALSE))=TRUE,"","○")</f>
      </c>
      <c r="M50" s="18">
        <f>IF(ISERROR(VLOOKUP($A50*10+5,'データ作成貼付２'!$B$2:$M$238,'データ完成'!M$1,FALSE))=TRUE,"","○")</f>
      </c>
      <c r="N50" s="3">
        <f>IF(I50="","",VLOOKUP(LEFT(I50,5),'初期設定'!$E$19:$F$39,2,FALSE))</f>
      </c>
      <c r="O50" s="3">
        <f>IF(J50="","",VLOOKUP(LEFT(J50,5),'初期設定'!$E$19:$F$39,2,FALSE))</f>
      </c>
      <c r="P50" s="3">
        <f>IF(K50="","",VLOOKUP(LEFT(K50,5),'初期設定'!$E$19:$F$39,2,FALSE))</f>
      </c>
      <c r="Q50" s="3">
        <f>IF(G50="","",VLOOKUP(VALUE(RIGHT(G50,6)),'学校番号'!$A$2:$B$51,2))</f>
      </c>
    </row>
    <row r="51" spans="1:17" ht="13.5">
      <c r="A51" s="14">
        <v>49</v>
      </c>
      <c r="B51" s="12">
        <f>IF(ISERROR(VLOOKUP($A51,'データ作成貼付２'!$A$2:$M$97,'データ完成'!B$1,FALSE))=TRUE,"",VLOOKUP($A51,'データ作成貼付２'!$A$2:$M$97,'データ完成'!B$1,FALSE))</f>
      </c>
      <c r="C51" s="3">
        <f>IF(ISERROR(VLOOKUP($A51,'データ作成貼付２'!$A$2:$M$97,'データ完成'!C$1,FALSE))=TRUE,"",VLOOKUP($A51,'データ作成貼付２'!$A$2:$M$97,'データ完成'!C$1,FALSE))</f>
      </c>
      <c r="D51" s="3">
        <f>IF(ISERROR(VLOOKUP($A51,'データ作成貼付２'!$A$2:$M$97,'データ完成'!D$1,FALSE))=TRUE,"",VLOOKUP($A51,'データ作成貼付２'!$A$2:$M$97,'データ完成'!D$1,FALSE))</f>
      </c>
      <c r="E51" s="3">
        <f>IF(ISERROR(VLOOKUP($A51,'データ作成貼付２'!$A$2:$M$97,'データ完成'!E$1,FALSE))=TRUE,"",VLOOKUP($A51,'データ作成貼付２'!$A$2:$M$97,'データ完成'!E$1,FALSE))</f>
      </c>
      <c r="F51" s="3">
        <f>IF(ISERROR(VLOOKUP($A51,'データ作成貼付２'!$A$2:$M$97,'データ完成'!F$1,FALSE))=TRUE,"",VLOOKUP($A51,'データ作成貼付２'!$A$2:$M$97,'データ完成'!F$1,FALSE))</f>
      </c>
      <c r="G51" s="3">
        <f>IF(ISERROR(VLOOKUP($A51,'データ作成貼付２'!$A$2:$M$97,'データ完成'!G$1,FALSE))=TRUE,"",VLOOKUP($A51,'データ作成貼付２'!$A$2:$M$97,'データ完成'!G$1,FALSE))</f>
      </c>
      <c r="H51" s="3">
        <f>IF(ISERROR(VLOOKUP($A51,'データ作成貼付２'!$A$2:$M$97,'データ完成'!H$1,FALSE))=TRUE,"",VLOOKUP($A51,'データ作成貼付２'!$A$2:$M$97,'データ完成'!H$1,FALSE))</f>
      </c>
      <c r="I51" s="3">
        <f>IF(ISERROR(VLOOKUP($A51*10+1,'データ作成貼付２'!$B$2:$M$97,'データ完成'!I$1,FALSE))=TRUE,"",VLOOKUP($A51*10+1,'データ作成貼付２'!$B$2:$M$97,'データ完成'!I$1,FALSE))</f>
      </c>
      <c r="J51" s="3">
        <f>IF(ISERROR(VLOOKUP($A51*10+2,'データ作成貼付２'!$B$2:$M$97,'データ完成'!J$1,FALSE))=TRUE,"",VLOOKUP($A51*10+2,'データ作成貼付２'!$B$2:$M$97,'データ完成'!J$1,FALSE))</f>
      </c>
      <c r="K51" s="3">
        <f>IF(ISERROR(VLOOKUP($A51*10+3,'データ作成貼付２'!$B$2:$M$97,'データ完成'!K$1,FALSE))=TRUE,"",VLOOKUP($A51*10+3,'データ作成貼付２'!$B$2:$M$97,'データ完成'!K$1,FALSE))</f>
      </c>
      <c r="L51" s="18">
        <f>IF(ISERROR(VLOOKUP($A51*10+4,'データ作成貼付２'!$B$2:$M$238,'データ完成'!L$1,FALSE))=TRUE,"","○")</f>
      </c>
      <c r="M51" s="18">
        <f>IF(ISERROR(VLOOKUP($A51*10+5,'データ作成貼付２'!$B$2:$M$238,'データ完成'!M$1,FALSE))=TRUE,"","○")</f>
      </c>
      <c r="N51" s="3">
        <f>IF(I51="","",VLOOKUP(LEFT(I51,5),'初期設定'!$E$19:$F$39,2,FALSE))</f>
      </c>
      <c r="O51" s="3">
        <f>IF(J51="","",VLOOKUP(LEFT(J51,5),'初期設定'!$E$19:$F$39,2,FALSE))</f>
      </c>
      <c r="P51" s="3">
        <f>IF(K51="","",VLOOKUP(LEFT(K51,5),'初期設定'!$E$19:$F$39,2,FALSE))</f>
      </c>
      <c r="Q51" s="3">
        <f>IF(G51="","",VLOOKUP(VALUE(RIGHT(G51,6)),'学校番号'!$A$2:$B$51,2))</f>
      </c>
    </row>
    <row r="52" spans="1:17" ht="13.5">
      <c r="A52" s="14">
        <v>50</v>
      </c>
      <c r="B52" s="13">
        <f>IF(ISERROR(VLOOKUP($A52,'データ作成貼付２'!$A$2:$M$97,'データ完成'!B$1,FALSE))=TRUE,"",VLOOKUP($A52,'データ作成貼付２'!$A$2:$M$97,'データ完成'!B$1,FALSE))</f>
      </c>
      <c r="C52" s="4">
        <f>IF(ISERROR(VLOOKUP($A52,'データ作成貼付２'!$A$2:$M$97,'データ完成'!C$1,FALSE))=TRUE,"",VLOOKUP($A52,'データ作成貼付２'!$A$2:$M$97,'データ完成'!C$1,FALSE))</f>
      </c>
      <c r="D52" s="4">
        <f>IF(ISERROR(VLOOKUP($A52,'データ作成貼付２'!$A$2:$M$97,'データ完成'!D$1,FALSE))=TRUE,"",VLOOKUP($A52,'データ作成貼付２'!$A$2:$M$97,'データ完成'!D$1,FALSE))</f>
      </c>
      <c r="E52" s="4">
        <f>IF(ISERROR(VLOOKUP($A52,'データ作成貼付２'!$A$2:$M$97,'データ完成'!E$1,FALSE))=TRUE,"",VLOOKUP($A52,'データ作成貼付２'!$A$2:$M$97,'データ完成'!E$1,FALSE))</f>
      </c>
      <c r="F52" s="4">
        <f>IF(ISERROR(VLOOKUP($A52,'データ作成貼付２'!$A$2:$M$97,'データ完成'!F$1,FALSE))=TRUE,"",VLOOKUP($A52,'データ作成貼付２'!$A$2:$M$97,'データ完成'!F$1,FALSE))</f>
      </c>
      <c r="G52" s="4">
        <f>IF(ISERROR(VLOOKUP($A52,'データ作成貼付２'!$A$2:$M$97,'データ完成'!G$1,FALSE))=TRUE,"",VLOOKUP($A52,'データ作成貼付２'!$A$2:$M$97,'データ完成'!G$1,FALSE))</f>
      </c>
      <c r="H52" s="4">
        <f>IF(ISERROR(VLOOKUP($A52,'データ作成貼付２'!$A$2:$M$97,'データ完成'!H$1,FALSE))=TRUE,"",VLOOKUP($A52,'データ作成貼付２'!$A$2:$M$97,'データ完成'!H$1,FALSE))</f>
      </c>
      <c r="I52" s="4">
        <f>IF(ISERROR(VLOOKUP($A52*10+1,'データ作成貼付２'!$B$2:$M$97,'データ完成'!I$1,FALSE))=TRUE,"",VLOOKUP($A52*10+1,'データ作成貼付２'!$B$2:$M$97,'データ完成'!I$1,FALSE))</f>
      </c>
      <c r="J52" s="4">
        <f>IF(ISERROR(VLOOKUP($A52*10+2,'データ作成貼付２'!$B$2:$M$97,'データ完成'!J$1,FALSE))=TRUE,"",VLOOKUP($A52*10+2,'データ作成貼付２'!$B$2:$M$97,'データ完成'!J$1,FALSE))</f>
      </c>
      <c r="K52" s="4">
        <f>IF(ISERROR(VLOOKUP($A52*10+3,'データ作成貼付２'!$B$2:$M$97,'データ完成'!K$1,FALSE))=TRUE,"",VLOOKUP($A52*10+3,'データ作成貼付２'!$B$2:$M$97,'データ完成'!K$1,FALSE))</f>
      </c>
      <c r="L52" s="26">
        <f>IF(ISERROR(VLOOKUP($A52*10+4,'データ作成貼付２'!$B$2:$M$238,'データ完成'!L$1,FALSE))=TRUE,"","○")</f>
      </c>
      <c r="M52" s="26">
        <f>IF(ISERROR(VLOOKUP($A52*10+5,'データ作成貼付２'!$B$2:$M$238,'データ完成'!M$1,FALSE))=TRUE,"","○")</f>
      </c>
      <c r="N52" s="4">
        <f>IF(I52="","",VLOOKUP(LEFT(I52,5),'初期設定'!$E$19:$F$39,2,FALSE))</f>
      </c>
      <c r="O52" s="4">
        <f>IF(J52="","",VLOOKUP(LEFT(J52,5),'初期設定'!$E$19:$F$39,2,FALSE))</f>
      </c>
      <c r="P52" s="4">
        <f>IF(K52="","",VLOOKUP(LEFT(K52,5),'初期設定'!$E$19:$F$39,2,FALSE))</f>
      </c>
      <c r="Q52" s="4">
        <f>IF(G52="","",VLOOKUP(VALUE(RIGHT(G52,6)),'学校番号'!$A$2:$B$51,2))</f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4" horizontalDpi="300" verticalDpi="3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60"/>
  <sheetViews>
    <sheetView zoomScalePageLayoutView="0" workbookViewId="0" topLeftCell="A1">
      <selection activeCell="C27" sqref="C27"/>
    </sheetView>
  </sheetViews>
  <sheetFormatPr defaultColWidth="9.00390625" defaultRowHeight="13.5"/>
  <cols>
    <col min="1" max="1" width="8.875" style="2" customWidth="1"/>
    <col min="2" max="2" width="11.625" style="2" bestFit="1" customWidth="1"/>
    <col min="3" max="3" width="13.875" style="2" bestFit="1" customWidth="1"/>
    <col min="4" max="16384" width="9.00390625" style="2" customWidth="1"/>
  </cols>
  <sheetData>
    <row r="1" spans="1:2" ht="13.5">
      <c r="A1" s="2" t="s">
        <v>17</v>
      </c>
      <c r="B1" s="2" t="s">
        <v>18</v>
      </c>
    </row>
    <row r="2" spans="1:3" ht="13.5">
      <c r="A2" s="27">
        <v>284201</v>
      </c>
      <c r="B2" s="27" t="s">
        <v>156</v>
      </c>
      <c r="C2" s="145" t="s">
        <v>157</v>
      </c>
    </row>
    <row r="3" spans="1:3" ht="13.5">
      <c r="A3" s="27">
        <v>284202</v>
      </c>
      <c r="B3" s="27" t="s">
        <v>158</v>
      </c>
      <c r="C3" s="145" t="s">
        <v>159</v>
      </c>
    </row>
    <row r="4" spans="1:3" ht="13.5">
      <c r="A4" s="27">
        <v>284203</v>
      </c>
      <c r="B4" s="27" t="s">
        <v>160</v>
      </c>
      <c r="C4" s="145" t="s">
        <v>161</v>
      </c>
    </row>
    <row r="5" spans="1:3" ht="13.5">
      <c r="A5" s="27">
        <v>284204</v>
      </c>
      <c r="B5" s="27" t="s">
        <v>162</v>
      </c>
      <c r="C5" s="145" t="s">
        <v>163</v>
      </c>
    </row>
    <row r="6" spans="1:3" ht="13.5">
      <c r="A6" s="27">
        <v>284205</v>
      </c>
      <c r="B6" s="27" t="s">
        <v>517</v>
      </c>
      <c r="C6" s="145" t="s">
        <v>518</v>
      </c>
    </row>
    <row r="7" spans="1:3" ht="13.5">
      <c r="A7" s="27">
        <v>284206</v>
      </c>
      <c r="B7" s="27" t="s">
        <v>164</v>
      </c>
      <c r="C7" s="145" t="s">
        <v>165</v>
      </c>
    </row>
    <row r="8" spans="1:3" ht="13.5">
      <c r="A8" s="27">
        <v>284207</v>
      </c>
      <c r="B8" s="27" t="s">
        <v>166</v>
      </c>
      <c r="C8" s="145" t="s">
        <v>167</v>
      </c>
    </row>
    <row r="9" spans="1:3" ht="13.5">
      <c r="A9" s="27">
        <v>284208</v>
      </c>
      <c r="B9" s="27" t="s">
        <v>168</v>
      </c>
      <c r="C9" s="145" t="s">
        <v>169</v>
      </c>
    </row>
    <row r="10" spans="1:3" ht="13.5">
      <c r="A10" s="27">
        <v>284209</v>
      </c>
      <c r="B10" s="27" t="s">
        <v>170</v>
      </c>
      <c r="C10" s="145" t="s">
        <v>171</v>
      </c>
    </row>
    <row r="11" spans="1:3" ht="13.5">
      <c r="A11" s="27">
        <v>284210</v>
      </c>
      <c r="B11" s="27" t="s">
        <v>172</v>
      </c>
      <c r="C11" s="145" t="s">
        <v>173</v>
      </c>
    </row>
    <row r="12" spans="1:3" ht="13.5">
      <c r="A12" s="27">
        <v>284211</v>
      </c>
      <c r="B12" s="27" t="s">
        <v>174</v>
      </c>
      <c r="C12" s="145" t="s">
        <v>175</v>
      </c>
    </row>
    <row r="13" spans="1:3" ht="13.5">
      <c r="A13" s="27">
        <v>284212</v>
      </c>
      <c r="B13" s="27" t="s">
        <v>176</v>
      </c>
      <c r="C13" s="145" t="s">
        <v>177</v>
      </c>
    </row>
    <row r="14" spans="1:3" ht="13.5">
      <c r="A14" s="27">
        <v>284213</v>
      </c>
      <c r="B14" s="27" t="s">
        <v>178</v>
      </c>
      <c r="C14" s="145" t="s">
        <v>179</v>
      </c>
    </row>
    <row r="15" spans="1:3" ht="13.5">
      <c r="A15" s="27">
        <v>284214</v>
      </c>
      <c r="B15" s="27" t="s">
        <v>180</v>
      </c>
      <c r="C15" s="145" t="s">
        <v>181</v>
      </c>
    </row>
    <row r="16" spans="1:3" ht="13.5">
      <c r="A16" s="27">
        <v>284215</v>
      </c>
      <c r="B16" s="27" t="s">
        <v>182</v>
      </c>
      <c r="C16" s="145" t="s">
        <v>183</v>
      </c>
    </row>
    <row r="17" spans="1:3" ht="13.5">
      <c r="A17" s="27">
        <v>284216</v>
      </c>
      <c r="B17" s="27" t="s">
        <v>512</v>
      </c>
      <c r="C17" s="145" t="s">
        <v>513</v>
      </c>
    </row>
    <row r="18" spans="1:3" ht="13.5">
      <c r="A18" s="27">
        <v>284217</v>
      </c>
      <c r="B18" s="27" t="s">
        <v>184</v>
      </c>
      <c r="C18" s="145" t="s">
        <v>185</v>
      </c>
    </row>
    <row r="19" spans="1:3" ht="13.5">
      <c r="A19" s="27">
        <v>284218</v>
      </c>
      <c r="B19" s="27" t="s">
        <v>186</v>
      </c>
      <c r="C19" s="145" t="s">
        <v>187</v>
      </c>
    </row>
    <row r="20" spans="1:3" ht="13.5">
      <c r="A20" s="27">
        <v>284219</v>
      </c>
      <c r="B20" s="27" t="s">
        <v>188</v>
      </c>
      <c r="C20" s="145" t="s">
        <v>189</v>
      </c>
    </row>
    <row r="21" spans="1:3" ht="13.5">
      <c r="A21" s="27">
        <v>284220</v>
      </c>
      <c r="B21" s="27" t="s">
        <v>190</v>
      </c>
      <c r="C21" s="145" t="s">
        <v>191</v>
      </c>
    </row>
    <row r="22" spans="1:3" ht="13.5">
      <c r="A22" s="27">
        <v>284221</v>
      </c>
      <c r="B22" s="27" t="s">
        <v>500</v>
      </c>
      <c r="C22" s="145" t="s">
        <v>501</v>
      </c>
    </row>
    <row r="23" spans="1:3" ht="13.5">
      <c r="A23" s="27">
        <v>284222</v>
      </c>
      <c r="B23" s="27" t="s">
        <v>192</v>
      </c>
      <c r="C23" s="145" t="s">
        <v>193</v>
      </c>
    </row>
    <row r="24" spans="1:3" ht="13.5">
      <c r="A24" s="27">
        <v>284223</v>
      </c>
      <c r="B24" s="27" t="s">
        <v>556</v>
      </c>
      <c r="C24" s="145" t="s">
        <v>557</v>
      </c>
    </row>
    <row r="25" spans="1:3" ht="13.5">
      <c r="A25" s="27">
        <v>284224</v>
      </c>
      <c r="B25" s="27" t="s">
        <v>194</v>
      </c>
      <c r="C25" s="145" t="s">
        <v>195</v>
      </c>
    </row>
    <row r="26" spans="1:3" ht="13.5">
      <c r="A26" s="27">
        <v>284225</v>
      </c>
      <c r="B26" s="27" t="s">
        <v>196</v>
      </c>
      <c r="C26" s="145" t="s">
        <v>197</v>
      </c>
    </row>
    <row r="27" spans="1:3" ht="13.5">
      <c r="A27" s="27">
        <v>284226</v>
      </c>
      <c r="B27" s="27" t="s">
        <v>559</v>
      </c>
      <c r="C27" s="145" t="s">
        <v>560</v>
      </c>
    </row>
    <row r="28" spans="1:3" ht="13.5">
      <c r="A28" s="27">
        <v>284227</v>
      </c>
      <c r="B28" s="27" t="s">
        <v>198</v>
      </c>
      <c r="C28" s="145" t="s">
        <v>199</v>
      </c>
    </row>
    <row r="29" spans="1:3" ht="13.5">
      <c r="A29" s="27">
        <v>284228</v>
      </c>
      <c r="B29" s="27" t="s">
        <v>200</v>
      </c>
      <c r="C29" s="145" t="s">
        <v>201</v>
      </c>
    </row>
    <row r="30" spans="1:3" ht="13.5">
      <c r="A30" s="27">
        <v>284229</v>
      </c>
      <c r="B30" s="27" t="s">
        <v>202</v>
      </c>
      <c r="C30" s="145" t="s">
        <v>203</v>
      </c>
    </row>
    <row r="31" spans="1:3" ht="13.5">
      <c r="A31" s="27">
        <v>284230</v>
      </c>
      <c r="B31" s="27" t="s">
        <v>204</v>
      </c>
      <c r="C31" s="145" t="s">
        <v>205</v>
      </c>
    </row>
    <row r="32" spans="1:3" ht="13.5">
      <c r="A32" s="27">
        <v>284231</v>
      </c>
      <c r="B32" s="27" t="s">
        <v>206</v>
      </c>
      <c r="C32" s="145" t="s">
        <v>207</v>
      </c>
    </row>
    <row r="33" spans="1:3" ht="13.5">
      <c r="A33" s="27">
        <v>284232</v>
      </c>
      <c r="B33" s="27" t="s">
        <v>208</v>
      </c>
      <c r="C33" s="145" t="s">
        <v>209</v>
      </c>
    </row>
    <row r="34" spans="1:3" ht="13.5">
      <c r="A34" s="27">
        <v>284233</v>
      </c>
      <c r="B34" s="27" t="s">
        <v>210</v>
      </c>
      <c r="C34" s="145" t="s">
        <v>211</v>
      </c>
    </row>
    <row r="35" spans="1:3" ht="13.5">
      <c r="A35" s="27">
        <v>284234</v>
      </c>
      <c r="B35" s="27" t="s">
        <v>212</v>
      </c>
      <c r="C35" s="145" t="s">
        <v>213</v>
      </c>
    </row>
    <row r="36" spans="1:3" ht="13.5">
      <c r="A36" s="27">
        <v>284235</v>
      </c>
      <c r="B36" s="27" t="s">
        <v>214</v>
      </c>
      <c r="C36" s="145" t="s">
        <v>215</v>
      </c>
    </row>
    <row r="37" spans="1:3" ht="13.5">
      <c r="A37" s="27">
        <v>284236</v>
      </c>
      <c r="B37" s="27" t="s">
        <v>216</v>
      </c>
      <c r="C37" s="145" t="s">
        <v>217</v>
      </c>
    </row>
    <row r="38" spans="1:3" ht="13.5">
      <c r="A38" s="27">
        <v>284237</v>
      </c>
      <c r="B38" s="27" t="s">
        <v>506</v>
      </c>
      <c r="C38" s="145" t="s">
        <v>507</v>
      </c>
    </row>
    <row r="39" spans="1:3" ht="13.5">
      <c r="A39" s="27">
        <v>284238</v>
      </c>
      <c r="B39" s="27" t="s">
        <v>218</v>
      </c>
      <c r="C39" s="145" t="s">
        <v>219</v>
      </c>
    </row>
    <row r="40" spans="1:3" ht="13.5">
      <c r="A40" s="27">
        <v>284239</v>
      </c>
      <c r="B40" s="27" t="s">
        <v>220</v>
      </c>
      <c r="C40" s="145" t="s">
        <v>221</v>
      </c>
    </row>
    <row r="41" spans="1:3" ht="13.5">
      <c r="A41" s="27">
        <v>284240</v>
      </c>
      <c r="B41" s="27" t="s">
        <v>222</v>
      </c>
      <c r="C41" s="145" t="s">
        <v>223</v>
      </c>
    </row>
    <row r="42" spans="1:3" ht="13.5">
      <c r="A42" s="27">
        <v>284241</v>
      </c>
      <c r="B42" s="27" t="s">
        <v>224</v>
      </c>
      <c r="C42" s="145" t="s">
        <v>225</v>
      </c>
    </row>
    <row r="43" spans="1:3" ht="13.5">
      <c r="A43" s="27">
        <v>284242</v>
      </c>
      <c r="B43" s="27" t="s">
        <v>226</v>
      </c>
      <c r="C43" s="145" t="s">
        <v>227</v>
      </c>
    </row>
    <row r="44" spans="1:3" ht="13.5">
      <c r="A44" s="27">
        <v>284243</v>
      </c>
      <c r="B44" s="27"/>
      <c r="C44" s="145"/>
    </row>
    <row r="45" spans="1:3" ht="13.5">
      <c r="A45" s="27">
        <v>284244</v>
      </c>
      <c r="B45" s="27" t="s">
        <v>228</v>
      </c>
      <c r="C45" s="145" t="s">
        <v>229</v>
      </c>
    </row>
    <row r="46" spans="1:3" ht="13.5">
      <c r="A46" s="27">
        <v>284245</v>
      </c>
      <c r="B46" s="27" t="s">
        <v>510</v>
      </c>
      <c r="C46" s="145" t="s">
        <v>511</v>
      </c>
    </row>
    <row r="47" spans="1:3" ht="13.5">
      <c r="A47" s="27">
        <v>284246</v>
      </c>
      <c r="B47" s="27" t="s">
        <v>230</v>
      </c>
      <c r="C47" s="145" t="s">
        <v>231</v>
      </c>
    </row>
    <row r="48" spans="1:3" ht="13.5">
      <c r="A48" s="27">
        <v>284247</v>
      </c>
      <c r="B48" s="27" t="s">
        <v>232</v>
      </c>
      <c r="C48" s="145" t="s">
        <v>233</v>
      </c>
    </row>
    <row r="49" spans="1:3" ht="13.5">
      <c r="A49" s="27">
        <v>284248</v>
      </c>
      <c r="B49" s="27" t="s">
        <v>234</v>
      </c>
      <c r="C49" s="145" t="s">
        <v>235</v>
      </c>
    </row>
    <row r="50" spans="1:3" ht="13.5">
      <c r="A50" s="27">
        <v>284249</v>
      </c>
      <c r="B50" s="27" t="s">
        <v>502</v>
      </c>
      <c r="C50" s="145" t="s">
        <v>503</v>
      </c>
    </row>
    <row r="51" spans="1:3" ht="13.5">
      <c r="A51" s="27">
        <v>284250</v>
      </c>
      <c r="B51" s="27" t="s">
        <v>236</v>
      </c>
      <c r="C51" s="145" t="s">
        <v>237</v>
      </c>
    </row>
    <row r="52" spans="1:3" ht="13.5">
      <c r="A52" s="27">
        <v>284251</v>
      </c>
      <c r="B52" s="27" t="s">
        <v>238</v>
      </c>
      <c r="C52" s="145" t="s">
        <v>239</v>
      </c>
    </row>
    <row r="53" spans="1:3" ht="13.5">
      <c r="A53" s="27">
        <v>284252</v>
      </c>
      <c r="B53" s="27" t="s">
        <v>240</v>
      </c>
      <c r="C53" s="145" t="s">
        <v>241</v>
      </c>
    </row>
    <row r="54" spans="1:3" ht="13.5">
      <c r="A54" s="27">
        <v>284253</v>
      </c>
      <c r="B54" s="27" t="s">
        <v>242</v>
      </c>
      <c r="C54" s="145" t="s">
        <v>243</v>
      </c>
    </row>
    <row r="55" spans="1:3" ht="13.5">
      <c r="A55" s="27">
        <v>284254</v>
      </c>
      <c r="B55" s="27" t="s">
        <v>244</v>
      </c>
      <c r="C55" s="145" t="s">
        <v>245</v>
      </c>
    </row>
    <row r="56" spans="1:3" ht="13.5">
      <c r="A56" s="27">
        <v>284255</v>
      </c>
      <c r="B56" s="27" t="s">
        <v>246</v>
      </c>
      <c r="C56" s="145" t="s">
        <v>247</v>
      </c>
    </row>
    <row r="57" spans="1:3" ht="13.5">
      <c r="A57" s="27">
        <v>284256</v>
      </c>
      <c r="B57" s="27" t="s">
        <v>248</v>
      </c>
      <c r="C57" s="145" t="s">
        <v>249</v>
      </c>
    </row>
    <row r="58" spans="1:3" ht="13.5">
      <c r="A58" s="27">
        <v>284257</v>
      </c>
      <c r="B58" s="27" t="s">
        <v>250</v>
      </c>
      <c r="C58" s="145" t="s">
        <v>251</v>
      </c>
    </row>
    <row r="59" spans="1:3" ht="13.5">
      <c r="A59" s="27"/>
      <c r="B59" s="27"/>
      <c r="C59" s="145"/>
    </row>
    <row r="60" spans="1:3" ht="13.5">
      <c r="A60" s="27"/>
      <c r="B60" s="27"/>
      <c r="C60" s="145"/>
    </row>
  </sheetData>
  <sheetProtection formatCells="0" formatColumns="0" formatRows="0" insertColumns="0" insertRows="0" insertHyperlinks="0" deleteColumns="0"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61"/>
  <sheetViews>
    <sheetView zoomScalePageLayoutView="0" workbookViewId="0" topLeftCell="A1">
      <selection activeCell="C3" sqref="C3:E3"/>
    </sheetView>
  </sheetViews>
  <sheetFormatPr defaultColWidth="9.00390625" defaultRowHeight="18.75" customHeight="1"/>
  <cols>
    <col min="1" max="1" width="3.25390625" style="187" customWidth="1"/>
    <col min="2" max="3" width="12.625" style="187" customWidth="1"/>
    <col min="4" max="4" width="12.625" style="208" customWidth="1"/>
    <col min="5" max="6" width="12.625" style="187" customWidth="1"/>
    <col min="7" max="9" width="9.00390625" style="187" customWidth="1"/>
    <col min="10" max="10" width="9.00390625" style="187" hidden="1" customWidth="1"/>
    <col min="11" max="11" width="26.875" style="187" hidden="1" customWidth="1"/>
    <col min="12" max="12" width="12.25390625" style="187" hidden="1" customWidth="1"/>
    <col min="13" max="13" width="9.00390625" style="187" hidden="1" customWidth="1"/>
    <col min="14" max="14" width="39.375" style="187" hidden="1" customWidth="1"/>
    <col min="15" max="15" width="18.00390625" style="187" hidden="1" customWidth="1"/>
    <col min="16" max="16" width="9.25390625" style="187" hidden="1" customWidth="1"/>
    <col min="17" max="18" width="9.00390625" style="187" hidden="1" customWidth="1"/>
    <col min="19" max="16384" width="9.00390625" style="187" customWidth="1"/>
  </cols>
  <sheetData>
    <row r="1" spans="3:4" ht="24">
      <c r="C1" s="188" t="s">
        <v>16</v>
      </c>
      <c r="D1" s="188"/>
    </row>
    <row r="2" spans="2:23" ht="18.75" customHeight="1">
      <c r="B2" s="41" t="s">
        <v>69</v>
      </c>
      <c r="C2" s="247">
        <f>IF($C$3="","",VLOOKUP($C$3,$J$3:$O$60,2,FALSE))</f>
      </c>
      <c r="D2" s="248"/>
      <c r="E2" s="249"/>
      <c r="F2" s="189" t="s">
        <v>0</v>
      </c>
      <c r="G2" s="40"/>
      <c r="H2" s="40"/>
      <c r="I2" s="40"/>
      <c r="S2" s="40"/>
      <c r="T2" s="40"/>
      <c r="U2" s="190"/>
      <c r="V2" s="40"/>
      <c r="W2" s="40"/>
    </row>
    <row r="3" spans="2:23" ht="18.75" customHeight="1">
      <c r="B3" s="41" t="s">
        <v>68</v>
      </c>
      <c r="C3" s="250"/>
      <c r="D3" s="251"/>
      <c r="E3" s="252"/>
      <c r="F3" s="191" t="s">
        <v>1</v>
      </c>
      <c r="G3" s="40"/>
      <c r="H3" s="40"/>
      <c r="I3" s="40"/>
      <c r="J3" s="192">
        <v>4201</v>
      </c>
      <c r="K3" s="29" t="s">
        <v>272</v>
      </c>
      <c r="L3" s="29" t="s">
        <v>273</v>
      </c>
      <c r="M3" s="29" t="s">
        <v>561</v>
      </c>
      <c r="N3" s="29" t="s">
        <v>274</v>
      </c>
      <c r="O3" s="29" t="s">
        <v>275</v>
      </c>
      <c r="P3" s="29" t="s">
        <v>562</v>
      </c>
      <c r="Q3" s="29" t="s">
        <v>563</v>
      </c>
      <c r="S3" s="40"/>
      <c r="T3" s="40"/>
      <c r="U3" s="190"/>
      <c r="V3" s="40"/>
      <c r="W3" s="40"/>
    </row>
    <row r="4" spans="2:23" ht="18.75" customHeight="1">
      <c r="B4" s="41" t="s">
        <v>62</v>
      </c>
      <c r="C4" s="247">
        <f>IF($C$3="","",VLOOKUP($C$3,$J$3:$O$60,3,FALSE))</f>
      </c>
      <c r="D4" s="248"/>
      <c r="E4" s="249"/>
      <c r="F4" s="189" t="s">
        <v>0</v>
      </c>
      <c r="G4" s="40"/>
      <c r="H4" s="40"/>
      <c r="I4" s="40"/>
      <c r="J4" s="192">
        <v>4202</v>
      </c>
      <c r="K4" s="29" t="s">
        <v>564</v>
      </c>
      <c r="L4" s="29" t="s">
        <v>276</v>
      </c>
      <c r="M4" s="29" t="s">
        <v>277</v>
      </c>
      <c r="N4" s="29" t="s">
        <v>278</v>
      </c>
      <c r="O4" s="29" t="s">
        <v>279</v>
      </c>
      <c r="P4" s="29" t="s">
        <v>562</v>
      </c>
      <c r="Q4" s="29" t="s">
        <v>565</v>
      </c>
      <c r="S4" s="40"/>
      <c r="T4" s="40"/>
      <c r="U4" s="190"/>
      <c r="V4" s="40"/>
      <c r="W4" s="40"/>
    </row>
    <row r="5" spans="2:23" ht="18.75" customHeight="1">
      <c r="B5" s="41" t="s">
        <v>63</v>
      </c>
      <c r="C5" s="247">
        <f>IF($C$3="","",VLOOKUP($C$3,$J$3:$O$60,6,FALSE))</f>
      </c>
      <c r="D5" s="248"/>
      <c r="E5" s="249"/>
      <c r="F5" s="189" t="s">
        <v>0</v>
      </c>
      <c r="G5" s="40"/>
      <c r="H5" s="40"/>
      <c r="I5" s="40"/>
      <c r="J5" s="192">
        <v>4203</v>
      </c>
      <c r="K5" s="29" t="s">
        <v>566</v>
      </c>
      <c r="L5" s="29" t="s">
        <v>280</v>
      </c>
      <c r="M5" s="29" t="s">
        <v>281</v>
      </c>
      <c r="N5" s="29" t="s">
        <v>282</v>
      </c>
      <c r="O5" s="29" t="s">
        <v>283</v>
      </c>
      <c r="P5" s="29" t="s">
        <v>562</v>
      </c>
      <c r="Q5" s="29" t="s">
        <v>567</v>
      </c>
      <c r="S5" s="40"/>
      <c r="T5" s="40"/>
      <c r="U5" s="190"/>
      <c r="V5" s="40"/>
      <c r="W5" s="40"/>
    </row>
    <row r="6" spans="2:17" ht="18.75" customHeight="1">
      <c r="B6" s="41" t="s">
        <v>64</v>
      </c>
      <c r="C6" s="247">
        <f>IF($C$3="","",VLOOKUP($C$3,$J$3:$O$60,5,FALSE))</f>
      </c>
      <c r="D6" s="248"/>
      <c r="E6" s="249"/>
      <c r="F6" s="189" t="s">
        <v>0</v>
      </c>
      <c r="J6" s="192">
        <v>4204</v>
      </c>
      <c r="K6" s="29" t="s">
        <v>284</v>
      </c>
      <c r="L6" s="29" t="s">
        <v>285</v>
      </c>
      <c r="M6" s="29" t="s">
        <v>286</v>
      </c>
      <c r="N6" s="29" t="s">
        <v>287</v>
      </c>
      <c r="O6" s="29" t="s">
        <v>288</v>
      </c>
      <c r="P6" s="29" t="s">
        <v>562</v>
      </c>
      <c r="Q6" s="29" t="s">
        <v>568</v>
      </c>
    </row>
    <row r="7" spans="2:17" ht="18.75" customHeight="1">
      <c r="B7" s="42" t="s">
        <v>65</v>
      </c>
      <c r="C7" s="250"/>
      <c r="D7" s="251"/>
      <c r="E7" s="252"/>
      <c r="J7" s="192">
        <v>4205</v>
      </c>
      <c r="K7" s="29" t="s">
        <v>554</v>
      </c>
      <c r="L7" s="29" t="s">
        <v>569</v>
      </c>
      <c r="M7" s="29" t="s">
        <v>570</v>
      </c>
      <c r="N7" s="29" t="s">
        <v>514</v>
      </c>
      <c r="O7" s="29" t="s">
        <v>571</v>
      </c>
      <c r="P7" s="29" t="s">
        <v>562</v>
      </c>
      <c r="Q7" s="29" t="s">
        <v>572</v>
      </c>
    </row>
    <row r="8" spans="2:17" ht="18.75" customHeight="1">
      <c r="B8" s="42" t="s">
        <v>66</v>
      </c>
      <c r="C8" s="250"/>
      <c r="D8" s="251"/>
      <c r="E8" s="252"/>
      <c r="J8" s="192">
        <v>4206</v>
      </c>
      <c r="K8" s="29" t="s">
        <v>289</v>
      </c>
      <c r="L8" s="29" t="s">
        <v>290</v>
      </c>
      <c r="M8" s="29" t="s">
        <v>291</v>
      </c>
      <c r="N8" s="29" t="s">
        <v>292</v>
      </c>
      <c r="O8" s="29" t="s">
        <v>293</v>
      </c>
      <c r="P8" s="29" t="s">
        <v>562</v>
      </c>
      <c r="Q8" s="29" t="s">
        <v>573</v>
      </c>
    </row>
    <row r="9" spans="2:17" ht="18.75" customHeight="1">
      <c r="B9" s="42" t="s">
        <v>67</v>
      </c>
      <c r="C9" s="193" t="s">
        <v>2</v>
      </c>
      <c r="D9" s="193" t="s">
        <v>486</v>
      </c>
      <c r="E9" s="194" t="s">
        <v>60</v>
      </c>
      <c r="J9" s="192">
        <v>4207</v>
      </c>
      <c r="K9" s="29" t="s">
        <v>294</v>
      </c>
      <c r="L9" s="29" t="s">
        <v>295</v>
      </c>
      <c r="M9" s="29" t="s">
        <v>296</v>
      </c>
      <c r="N9" s="29" t="s">
        <v>297</v>
      </c>
      <c r="O9" s="29" t="s">
        <v>298</v>
      </c>
      <c r="P9" s="29" t="s">
        <v>562</v>
      </c>
      <c r="Q9" s="29" t="s">
        <v>574</v>
      </c>
    </row>
    <row r="10" spans="2:18" ht="18.75" customHeight="1">
      <c r="B10" s="42">
        <v>1</v>
      </c>
      <c r="C10" s="219"/>
      <c r="D10" s="220"/>
      <c r="E10" s="221"/>
      <c r="J10" s="192">
        <v>4208</v>
      </c>
      <c r="K10" s="29" t="s">
        <v>575</v>
      </c>
      <c r="L10" s="29" t="s">
        <v>299</v>
      </c>
      <c r="M10" s="29" t="s">
        <v>300</v>
      </c>
      <c r="N10" s="29" t="s">
        <v>301</v>
      </c>
      <c r="O10" s="29" t="s">
        <v>302</v>
      </c>
      <c r="P10" s="29" t="s">
        <v>562</v>
      </c>
      <c r="Q10" s="29" t="s">
        <v>576</v>
      </c>
      <c r="R10" s="187" t="s">
        <v>577</v>
      </c>
    </row>
    <row r="11" spans="2:18" ht="18.75" customHeight="1">
      <c r="B11" s="42">
        <v>2</v>
      </c>
      <c r="C11" s="219"/>
      <c r="D11" s="220"/>
      <c r="E11" s="221"/>
      <c r="J11" s="192">
        <v>4209</v>
      </c>
      <c r="K11" s="29" t="s">
        <v>303</v>
      </c>
      <c r="L11" s="29" t="s">
        <v>304</v>
      </c>
      <c r="M11" s="29" t="s">
        <v>305</v>
      </c>
      <c r="N11" s="29" t="s">
        <v>306</v>
      </c>
      <c r="O11" s="29" t="s">
        <v>307</v>
      </c>
      <c r="P11" s="29" t="s">
        <v>562</v>
      </c>
      <c r="Q11" s="29" t="s">
        <v>578</v>
      </c>
      <c r="R11" s="187" t="s">
        <v>579</v>
      </c>
    </row>
    <row r="12" spans="2:18" ht="18.75" customHeight="1">
      <c r="B12" s="42">
        <v>3</v>
      </c>
      <c r="C12" s="219"/>
      <c r="D12" s="220"/>
      <c r="E12" s="221"/>
      <c r="J12" s="192">
        <v>4210</v>
      </c>
      <c r="K12" s="29" t="s">
        <v>580</v>
      </c>
      <c r="L12" s="29" t="s">
        <v>308</v>
      </c>
      <c r="M12" s="29" t="s">
        <v>309</v>
      </c>
      <c r="N12" s="29" t="s">
        <v>310</v>
      </c>
      <c r="O12" s="29" t="s">
        <v>311</v>
      </c>
      <c r="P12" s="29" t="s">
        <v>562</v>
      </c>
      <c r="Q12" s="29" t="s">
        <v>581</v>
      </c>
      <c r="R12" s="187" t="s">
        <v>582</v>
      </c>
    </row>
    <row r="13" spans="2:18" ht="18.75" customHeight="1">
      <c r="B13" s="42">
        <v>4</v>
      </c>
      <c r="C13" s="219"/>
      <c r="D13" s="220"/>
      <c r="E13" s="221"/>
      <c r="J13" s="192">
        <v>4211</v>
      </c>
      <c r="K13" s="29" t="s">
        <v>583</v>
      </c>
      <c r="L13" s="29" t="s">
        <v>308</v>
      </c>
      <c r="M13" s="29" t="s">
        <v>309</v>
      </c>
      <c r="N13" s="29" t="s">
        <v>312</v>
      </c>
      <c r="O13" s="29" t="s">
        <v>313</v>
      </c>
      <c r="P13" s="29" t="s">
        <v>562</v>
      </c>
      <c r="Q13" s="29" t="s">
        <v>584</v>
      </c>
      <c r="R13" s="187" t="s">
        <v>585</v>
      </c>
    </row>
    <row r="14" spans="2:17" ht="18.75" customHeight="1">
      <c r="B14" s="42" t="s">
        <v>55</v>
      </c>
      <c r="C14" s="195" t="s">
        <v>55</v>
      </c>
      <c r="D14" s="196"/>
      <c r="E14" s="197"/>
      <c r="J14" s="192">
        <v>4212</v>
      </c>
      <c r="K14" s="29" t="s">
        <v>314</v>
      </c>
      <c r="L14" s="29" t="s">
        <v>315</v>
      </c>
      <c r="M14" s="29" t="s">
        <v>316</v>
      </c>
      <c r="N14" s="29" t="s">
        <v>317</v>
      </c>
      <c r="O14" s="29" t="s">
        <v>318</v>
      </c>
      <c r="P14" s="29" t="s">
        <v>562</v>
      </c>
      <c r="Q14" s="29" t="s">
        <v>586</v>
      </c>
    </row>
    <row r="15" spans="2:17" ht="18.75" customHeight="1">
      <c r="B15" s="42"/>
      <c r="C15" s="198" t="s">
        <v>133</v>
      </c>
      <c r="D15" s="220"/>
      <c r="E15" s="199" t="s">
        <v>264</v>
      </c>
      <c r="J15" s="192">
        <v>4213</v>
      </c>
      <c r="K15" s="29" t="s">
        <v>587</v>
      </c>
      <c r="L15" s="29" t="s">
        <v>319</v>
      </c>
      <c r="M15" s="29" t="s">
        <v>320</v>
      </c>
      <c r="N15" s="29" t="s">
        <v>321</v>
      </c>
      <c r="O15" s="29" t="s">
        <v>322</v>
      </c>
      <c r="P15" s="29" t="s">
        <v>562</v>
      </c>
      <c r="Q15" s="29" t="s">
        <v>588</v>
      </c>
    </row>
    <row r="16" spans="1:17" ht="18.75" customHeight="1">
      <c r="A16" s="200"/>
      <c r="B16" s="43"/>
      <c r="C16" s="198" t="s">
        <v>59</v>
      </c>
      <c r="D16" s="220"/>
      <c r="E16" s="199" t="s">
        <v>264</v>
      </c>
      <c r="J16" s="192">
        <v>4214</v>
      </c>
      <c r="K16" s="29" t="s">
        <v>589</v>
      </c>
      <c r="L16" s="29" t="s">
        <v>323</v>
      </c>
      <c r="M16" s="29" t="s">
        <v>324</v>
      </c>
      <c r="N16" s="29" t="s">
        <v>325</v>
      </c>
      <c r="O16" s="29" t="s">
        <v>326</v>
      </c>
      <c r="P16" s="29" t="s">
        <v>562</v>
      </c>
      <c r="Q16" s="29" t="s">
        <v>590</v>
      </c>
    </row>
    <row r="17" spans="1:17" ht="18.75" customHeight="1" thickBot="1">
      <c r="A17" s="200"/>
      <c r="B17" s="43"/>
      <c r="C17" s="201" t="s">
        <v>134</v>
      </c>
      <c r="D17" s="202">
        <f>D15+D16</f>
        <v>0</v>
      </c>
      <c r="E17" s="202" t="s">
        <v>264</v>
      </c>
      <c r="J17" s="192">
        <v>4215</v>
      </c>
      <c r="K17" s="29" t="s">
        <v>591</v>
      </c>
      <c r="L17" s="29" t="s">
        <v>327</v>
      </c>
      <c r="M17" s="29" t="s">
        <v>328</v>
      </c>
      <c r="N17" s="29" t="s">
        <v>329</v>
      </c>
      <c r="O17" s="29" t="s">
        <v>330</v>
      </c>
      <c r="P17" s="29" t="s">
        <v>562</v>
      </c>
      <c r="Q17" s="29" t="s">
        <v>592</v>
      </c>
    </row>
    <row r="18" spans="1:17" ht="18.75" customHeight="1">
      <c r="A18" s="244" t="s">
        <v>106</v>
      </c>
      <c r="B18" s="210" t="s">
        <v>8</v>
      </c>
      <c r="C18" s="211" t="s">
        <v>3</v>
      </c>
      <c r="D18" s="211" t="s">
        <v>521</v>
      </c>
      <c r="E18" s="212" t="s">
        <v>31</v>
      </c>
      <c r="F18" s="213" t="s">
        <v>3</v>
      </c>
      <c r="J18" s="192">
        <v>4216</v>
      </c>
      <c r="K18" s="29" t="s">
        <v>593</v>
      </c>
      <c r="L18" s="29" t="s">
        <v>331</v>
      </c>
      <c r="M18" s="29" t="s">
        <v>332</v>
      </c>
      <c r="N18" s="29" t="s">
        <v>333</v>
      </c>
      <c r="O18" s="29" t="s">
        <v>334</v>
      </c>
      <c r="P18" s="29" t="s">
        <v>562</v>
      </c>
      <c r="Q18" s="29" t="s">
        <v>594</v>
      </c>
    </row>
    <row r="19" spans="1:17" ht="18.75" customHeight="1">
      <c r="A19" s="245"/>
      <c r="B19" s="214" t="s">
        <v>522</v>
      </c>
      <c r="C19" s="215" t="s">
        <v>523</v>
      </c>
      <c r="D19" s="215" t="s">
        <v>20</v>
      </c>
      <c r="E19" s="216" t="str">
        <f>B19</f>
        <v>00200</v>
      </c>
      <c r="F19" s="217" t="str">
        <f>C19</f>
        <v>100m</v>
      </c>
      <c r="J19" s="192">
        <v>4217</v>
      </c>
      <c r="K19" s="29" t="s">
        <v>595</v>
      </c>
      <c r="L19" s="29" t="s">
        <v>335</v>
      </c>
      <c r="M19" s="29" t="s">
        <v>336</v>
      </c>
      <c r="N19" s="29" t="s">
        <v>337</v>
      </c>
      <c r="O19" s="29" t="s">
        <v>338</v>
      </c>
      <c r="P19" s="29" t="s">
        <v>562</v>
      </c>
      <c r="Q19" s="29" t="s">
        <v>596</v>
      </c>
    </row>
    <row r="20" spans="1:17" ht="18.75" customHeight="1">
      <c r="A20" s="245"/>
      <c r="B20" s="214" t="s">
        <v>90</v>
      </c>
      <c r="C20" s="215" t="s">
        <v>34</v>
      </c>
      <c r="D20" s="215" t="s">
        <v>20</v>
      </c>
      <c r="E20" s="218" t="str">
        <f aca="true" t="shared" si="0" ref="E20:F38">B20</f>
        <v>00300</v>
      </c>
      <c r="F20" s="217" t="str">
        <f t="shared" si="0"/>
        <v>200m</v>
      </c>
      <c r="J20" s="192">
        <v>4218</v>
      </c>
      <c r="K20" s="29" t="s">
        <v>339</v>
      </c>
      <c r="L20" s="29" t="s">
        <v>340</v>
      </c>
      <c r="M20" s="29" t="s">
        <v>341</v>
      </c>
      <c r="N20" s="29" t="s">
        <v>342</v>
      </c>
      <c r="O20" s="29" t="s">
        <v>343</v>
      </c>
      <c r="P20" s="29" t="s">
        <v>562</v>
      </c>
      <c r="Q20" s="29" t="s">
        <v>597</v>
      </c>
    </row>
    <row r="21" spans="1:17" ht="18.75" customHeight="1">
      <c r="A21" s="245"/>
      <c r="B21" s="214" t="s">
        <v>524</v>
      </c>
      <c r="C21" s="215" t="s">
        <v>525</v>
      </c>
      <c r="D21" s="215" t="s">
        <v>20</v>
      </c>
      <c r="E21" s="218" t="str">
        <f t="shared" si="0"/>
        <v>00500</v>
      </c>
      <c r="F21" s="217" t="str">
        <f t="shared" si="0"/>
        <v>400m</v>
      </c>
      <c r="J21" s="192">
        <v>4219</v>
      </c>
      <c r="K21" s="29" t="s">
        <v>598</v>
      </c>
      <c r="L21" s="29" t="s">
        <v>344</v>
      </c>
      <c r="M21" s="29" t="s">
        <v>345</v>
      </c>
      <c r="N21" s="29" t="s">
        <v>346</v>
      </c>
      <c r="O21" s="29" t="s">
        <v>347</v>
      </c>
      <c r="P21" s="29" t="s">
        <v>562</v>
      </c>
      <c r="Q21" s="29" t="s">
        <v>599</v>
      </c>
    </row>
    <row r="22" spans="1:17" ht="18.75" customHeight="1">
      <c r="A22" s="245"/>
      <c r="B22" s="214" t="s">
        <v>526</v>
      </c>
      <c r="C22" s="215" t="s">
        <v>527</v>
      </c>
      <c r="D22" s="215" t="s">
        <v>20</v>
      </c>
      <c r="E22" s="218" t="str">
        <f t="shared" si="0"/>
        <v>00600</v>
      </c>
      <c r="F22" s="217" t="str">
        <f t="shared" si="0"/>
        <v>800m</v>
      </c>
      <c r="J22" s="192">
        <v>4220</v>
      </c>
      <c r="K22" s="29" t="s">
        <v>348</v>
      </c>
      <c r="L22" s="203" t="s">
        <v>349</v>
      </c>
      <c r="M22" s="203" t="s">
        <v>350</v>
      </c>
      <c r="N22" s="203" t="s">
        <v>351</v>
      </c>
      <c r="O22" s="203" t="s">
        <v>352</v>
      </c>
      <c r="P22" s="203" t="s">
        <v>562</v>
      </c>
      <c r="Q22" s="203" t="s">
        <v>600</v>
      </c>
    </row>
    <row r="23" spans="1:17" ht="18.75" customHeight="1">
      <c r="A23" s="245"/>
      <c r="B23" s="214" t="s">
        <v>92</v>
      </c>
      <c r="C23" s="215" t="s">
        <v>35</v>
      </c>
      <c r="D23" s="215" t="s">
        <v>20</v>
      </c>
      <c r="E23" s="218" t="str">
        <f t="shared" si="0"/>
        <v>00800</v>
      </c>
      <c r="F23" s="217" t="str">
        <f t="shared" si="0"/>
        <v>1500m</v>
      </c>
      <c r="J23" s="192">
        <v>4221</v>
      </c>
      <c r="K23" s="29" t="s">
        <v>498</v>
      </c>
      <c r="L23" s="29" t="s">
        <v>353</v>
      </c>
      <c r="M23" s="29" t="s">
        <v>354</v>
      </c>
      <c r="N23" s="29" t="s">
        <v>355</v>
      </c>
      <c r="O23" s="29" t="s">
        <v>356</v>
      </c>
      <c r="P23" s="29" t="s">
        <v>562</v>
      </c>
      <c r="Q23" s="29" t="s">
        <v>601</v>
      </c>
    </row>
    <row r="24" spans="1:17" ht="18.75" customHeight="1">
      <c r="A24" s="245"/>
      <c r="B24" s="214" t="s">
        <v>528</v>
      </c>
      <c r="C24" s="215" t="s">
        <v>529</v>
      </c>
      <c r="D24" s="215" t="s">
        <v>20</v>
      </c>
      <c r="E24" s="218" t="str">
        <f t="shared" si="0"/>
        <v>01100</v>
      </c>
      <c r="F24" s="217" t="str">
        <f t="shared" si="0"/>
        <v>5000m</v>
      </c>
      <c r="J24" s="192">
        <v>4222</v>
      </c>
      <c r="K24" s="29"/>
      <c r="L24" s="29"/>
      <c r="M24" s="29"/>
      <c r="N24" s="29"/>
      <c r="O24" s="29"/>
      <c r="P24" s="29"/>
      <c r="Q24" s="29"/>
    </row>
    <row r="25" spans="1:17" ht="18.75" customHeight="1">
      <c r="A25" s="245"/>
      <c r="B25" s="214" t="s">
        <v>530</v>
      </c>
      <c r="C25" s="215" t="s">
        <v>531</v>
      </c>
      <c r="D25" s="215" t="s">
        <v>20</v>
      </c>
      <c r="E25" s="218" t="str">
        <f t="shared" si="0"/>
        <v>03400</v>
      </c>
      <c r="F25" s="217" t="str">
        <f t="shared" si="0"/>
        <v>110mH</v>
      </c>
      <c r="J25" s="192">
        <v>4223</v>
      </c>
      <c r="K25" s="29" t="s">
        <v>660</v>
      </c>
      <c r="L25" s="29" t="s">
        <v>357</v>
      </c>
      <c r="M25" s="29" t="s">
        <v>358</v>
      </c>
      <c r="N25" s="29" t="s">
        <v>661</v>
      </c>
      <c r="O25" s="29" t="s">
        <v>662</v>
      </c>
      <c r="P25" s="29" t="s">
        <v>663</v>
      </c>
      <c r="Q25" s="29" t="s">
        <v>664</v>
      </c>
    </row>
    <row r="26" spans="1:17" ht="18.75" customHeight="1">
      <c r="A26" s="245"/>
      <c r="B26" s="214" t="s">
        <v>95</v>
      </c>
      <c r="C26" s="215" t="s">
        <v>36</v>
      </c>
      <c r="D26" s="215" t="s">
        <v>20</v>
      </c>
      <c r="E26" s="218" t="str">
        <f t="shared" si="0"/>
        <v>03700</v>
      </c>
      <c r="F26" s="217" t="str">
        <f t="shared" si="0"/>
        <v>400mH</v>
      </c>
      <c r="J26" s="192">
        <v>4224</v>
      </c>
      <c r="K26" s="29" t="s">
        <v>603</v>
      </c>
      <c r="L26" s="29" t="s">
        <v>604</v>
      </c>
      <c r="M26" s="29" t="s">
        <v>605</v>
      </c>
      <c r="N26" s="29" t="s">
        <v>555</v>
      </c>
      <c r="O26" s="29" t="s">
        <v>606</v>
      </c>
      <c r="P26" s="29" t="s">
        <v>562</v>
      </c>
      <c r="Q26" s="29" t="s">
        <v>607</v>
      </c>
    </row>
    <row r="27" spans="1:17" ht="18.75" customHeight="1">
      <c r="A27" s="245"/>
      <c r="B27" s="214" t="s">
        <v>532</v>
      </c>
      <c r="C27" s="215" t="s">
        <v>533</v>
      </c>
      <c r="D27" s="215" t="s">
        <v>20</v>
      </c>
      <c r="E27" s="218" t="str">
        <f t="shared" si="0"/>
        <v>05300</v>
      </c>
      <c r="F27" s="217" t="str">
        <f t="shared" si="0"/>
        <v>3000SC</v>
      </c>
      <c r="J27" s="192">
        <v>4225</v>
      </c>
      <c r="K27" s="29" t="s">
        <v>359</v>
      </c>
      <c r="L27" s="29" t="s">
        <v>360</v>
      </c>
      <c r="M27" s="29" t="s">
        <v>361</v>
      </c>
      <c r="N27" s="29" t="s">
        <v>362</v>
      </c>
      <c r="O27" s="29" t="s">
        <v>363</v>
      </c>
      <c r="P27" s="29" t="s">
        <v>562</v>
      </c>
      <c r="Q27" s="29" t="s">
        <v>608</v>
      </c>
    </row>
    <row r="28" spans="1:17" ht="18.75" customHeight="1">
      <c r="A28" s="245"/>
      <c r="B28" s="214" t="s">
        <v>534</v>
      </c>
      <c r="C28" s="215" t="s">
        <v>535</v>
      </c>
      <c r="D28" s="215" t="s">
        <v>20</v>
      </c>
      <c r="E28" s="218" t="str">
        <f t="shared" si="0"/>
        <v>06100</v>
      </c>
      <c r="F28" s="217" t="str">
        <f t="shared" si="0"/>
        <v>5000mW</v>
      </c>
      <c r="J28" s="192">
        <v>4226</v>
      </c>
      <c r="K28" s="29" t="s">
        <v>656</v>
      </c>
      <c r="L28" s="29" t="s">
        <v>357</v>
      </c>
      <c r="M28" s="29" t="s">
        <v>358</v>
      </c>
      <c r="N28" s="29" t="s">
        <v>602</v>
      </c>
      <c r="O28" s="29" t="s">
        <v>364</v>
      </c>
      <c r="P28" s="29" t="s">
        <v>562</v>
      </c>
      <c r="Q28" s="29" t="s">
        <v>609</v>
      </c>
    </row>
    <row r="29" spans="1:17" ht="18.75" customHeight="1">
      <c r="A29" s="245"/>
      <c r="B29" s="214" t="s">
        <v>98</v>
      </c>
      <c r="C29" s="215" t="s">
        <v>128</v>
      </c>
      <c r="D29" s="215" t="s">
        <v>20</v>
      </c>
      <c r="E29" s="218" t="str">
        <f t="shared" si="0"/>
        <v>60100</v>
      </c>
      <c r="F29" s="217" t="str">
        <f t="shared" si="0"/>
        <v>4x100R</v>
      </c>
      <c r="J29" s="192">
        <v>4227</v>
      </c>
      <c r="K29" s="29" t="s">
        <v>365</v>
      </c>
      <c r="L29" s="29" t="s">
        <v>366</v>
      </c>
      <c r="M29" s="29" t="s">
        <v>367</v>
      </c>
      <c r="N29" s="29" t="s">
        <v>368</v>
      </c>
      <c r="O29" s="29" t="s">
        <v>369</v>
      </c>
      <c r="P29" s="29" t="s">
        <v>562</v>
      </c>
      <c r="Q29" s="29" t="s">
        <v>610</v>
      </c>
    </row>
    <row r="30" spans="1:17" ht="18.75" customHeight="1">
      <c r="A30" s="245"/>
      <c r="B30" s="214" t="s">
        <v>536</v>
      </c>
      <c r="C30" s="215" t="s">
        <v>537</v>
      </c>
      <c r="D30" s="215" t="s">
        <v>20</v>
      </c>
      <c r="E30" s="218" t="str">
        <f t="shared" si="0"/>
        <v>60300</v>
      </c>
      <c r="F30" s="217" t="str">
        <f t="shared" si="0"/>
        <v>4x400R</v>
      </c>
      <c r="J30" s="192">
        <v>4228</v>
      </c>
      <c r="K30" s="29" t="s">
        <v>370</v>
      </c>
      <c r="L30" s="29" t="s">
        <v>371</v>
      </c>
      <c r="M30" s="29" t="s">
        <v>372</v>
      </c>
      <c r="N30" s="29" t="s">
        <v>373</v>
      </c>
      <c r="O30" s="29" t="s">
        <v>374</v>
      </c>
      <c r="P30" s="29" t="s">
        <v>562</v>
      </c>
      <c r="Q30" s="29" t="s">
        <v>611</v>
      </c>
    </row>
    <row r="31" spans="1:17" ht="18.75" customHeight="1">
      <c r="A31" s="245"/>
      <c r="B31" s="214" t="s">
        <v>538</v>
      </c>
      <c r="C31" s="215" t="s">
        <v>9</v>
      </c>
      <c r="D31" s="215" t="s">
        <v>21</v>
      </c>
      <c r="E31" s="218" t="str">
        <f t="shared" si="0"/>
        <v>07100</v>
      </c>
      <c r="F31" s="217" t="str">
        <f t="shared" si="0"/>
        <v>走高跳</v>
      </c>
      <c r="J31" s="192">
        <v>4229</v>
      </c>
      <c r="K31" s="29" t="s">
        <v>612</v>
      </c>
      <c r="L31" s="29" t="s">
        <v>375</v>
      </c>
      <c r="M31" s="29" t="s">
        <v>376</v>
      </c>
      <c r="N31" s="29" t="s">
        <v>377</v>
      </c>
      <c r="O31" s="29" t="s">
        <v>378</v>
      </c>
      <c r="P31" s="29" t="s">
        <v>562</v>
      </c>
      <c r="Q31" s="29" t="s">
        <v>613</v>
      </c>
    </row>
    <row r="32" spans="1:17" ht="18.75" customHeight="1">
      <c r="A32" s="245"/>
      <c r="B32" s="214" t="s">
        <v>539</v>
      </c>
      <c r="C32" s="215" t="s">
        <v>10</v>
      </c>
      <c r="D32" s="215" t="s">
        <v>21</v>
      </c>
      <c r="E32" s="218" t="str">
        <f t="shared" si="0"/>
        <v>07200</v>
      </c>
      <c r="F32" s="217" t="str">
        <f t="shared" si="0"/>
        <v>棒高跳</v>
      </c>
      <c r="J32" s="192">
        <v>4230</v>
      </c>
      <c r="K32" s="29" t="s">
        <v>379</v>
      </c>
      <c r="L32" s="29" t="s">
        <v>380</v>
      </c>
      <c r="M32" s="29" t="s">
        <v>381</v>
      </c>
      <c r="N32" s="29" t="s">
        <v>382</v>
      </c>
      <c r="O32" s="29" t="s">
        <v>383</v>
      </c>
      <c r="P32" s="29" t="s">
        <v>562</v>
      </c>
      <c r="Q32" s="29" t="s">
        <v>614</v>
      </c>
    </row>
    <row r="33" spans="1:17" ht="18.75" customHeight="1">
      <c r="A33" s="245"/>
      <c r="B33" s="214" t="s">
        <v>102</v>
      </c>
      <c r="C33" s="215" t="s">
        <v>11</v>
      </c>
      <c r="D33" s="215" t="s">
        <v>21</v>
      </c>
      <c r="E33" s="218" t="str">
        <f t="shared" si="0"/>
        <v>07300</v>
      </c>
      <c r="F33" s="217" t="str">
        <f t="shared" si="0"/>
        <v>走幅跳</v>
      </c>
      <c r="J33" s="192">
        <v>4231</v>
      </c>
      <c r="K33" s="29" t="s">
        <v>615</v>
      </c>
      <c r="L33" s="29" t="s">
        <v>384</v>
      </c>
      <c r="M33" s="29" t="s">
        <v>385</v>
      </c>
      <c r="N33" s="29" t="s">
        <v>386</v>
      </c>
      <c r="O33" s="29" t="s">
        <v>387</v>
      </c>
      <c r="P33" s="29" t="s">
        <v>562</v>
      </c>
      <c r="Q33" s="29" t="s">
        <v>616</v>
      </c>
    </row>
    <row r="34" spans="1:17" ht="18.75" customHeight="1">
      <c r="A34" s="245"/>
      <c r="B34" s="214" t="s">
        <v>540</v>
      </c>
      <c r="C34" s="215" t="s">
        <v>12</v>
      </c>
      <c r="D34" s="215" t="s">
        <v>21</v>
      </c>
      <c r="E34" s="218" t="str">
        <f t="shared" si="0"/>
        <v>07400</v>
      </c>
      <c r="F34" s="217" t="str">
        <f t="shared" si="0"/>
        <v>三段跳</v>
      </c>
      <c r="J34" s="192">
        <v>4232</v>
      </c>
      <c r="K34" s="29" t="s">
        <v>617</v>
      </c>
      <c r="L34" s="29" t="s">
        <v>388</v>
      </c>
      <c r="M34" s="29" t="s">
        <v>389</v>
      </c>
      <c r="N34" s="29" t="s">
        <v>390</v>
      </c>
      <c r="O34" s="29" t="s">
        <v>391</v>
      </c>
      <c r="P34" s="29" t="s">
        <v>562</v>
      </c>
      <c r="Q34" s="29" t="s">
        <v>618</v>
      </c>
    </row>
    <row r="35" spans="1:17" ht="18.75" customHeight="1">
      <c r="A35" s="245"/>
      <c r="B35" s="214" t="s">
        <v>541</v>
      </c>
      <c r="C35" s="215" t="s">
        <v>13</v>
      </c>
      <c r="D35" s="215" t="s">
        <v>21</v>
      </c>
      <c r="E35" s="218" t="str">
        <f t="shared" si="0"/>
        <v>08200</v>
      </c>
      <c r="F35" s="217" t="str">
        <f t="shared" si="0"/>
        <v>砲丸投</v>
      </c>
      <c r="J35" s="192">
        <v>4233</v>
      </c>
      <c r="K35" s="29" t="s">
        <v>619</v>
      </c>
      <c r="L35" s="29" t="s">
        <v>392</v>
      </c>
      <c r="M35" s="29" t="s">
        <v>393</v>
      </c>
      <c r="N35" s="29" t="s">
        <v>394</v>
      </c>
      <c r="O35" s="29" t="s">
        <v>395</v>
      </c>
      <c r="P35" s="29" t="s">
        <v>562</v>
      </c>
      <c r="Q35" s="29" t="s">
        <v>620</v>
      </c>
    </row>
    <row r="36" spans="1:17" ht="18.75" customHeight="1">
      <c r="A36" s="245"/>
      <c r="B36" s="214" t="s">
        <v>542</v>
      </c>
      <c r="C36" s="215" t="s">
        <v>14</v>
      </c>
      <c r="D36" s="215" t="s">
        <v>21</v>
      </c>
      <c r="E36" s="218" t="str">
        <f t="shared" si="0"/>
        <v>08700</v>
      </c>
      <c r="F36" s="217" t="str">
        <f t="shared" si="0"/>
        <v>円盤投</v>
      </c>
      <c r="J36" s="192">
        <v>4234</v>
      </c>
      <c r="K36" s="29" t="s">
        <v>621</v>
      </c>
      <c r="L36" s="29" t="s">
        <v>396</v>
      </c>
      <c r="M36" s="29" t="s">
        <v>397</v>
      </c>
      <c r="N36" s="29" t="s">
        <v>398</v>
      </c>
      <c r="O36" s="29" t="s">
        <v>622</v>
      </c>
      <c r="P36" s="29" t="s">
        <v>562</v>
      </c>
      <c r="Q36" s="29" t="s">
        <v>623</v>
      </c>
    </row>
    <row r="37" spans="1:17" ht="18.75" customHeight="1">
      <c r="A37" s="245"/>
      <c r="B37" s="214" t="s">
        <v>496</v>
      </c>
      <c r="C37" s="215" t="s">
        <v>61</v>
      </c>
      <c r="D37" s="215" t="s">
        <v>21</v>
      </c>
      <c r="E37" s="218" t="str">
        <f t="shared" si="0"/>
        <v>09100</v>
      </c>
      <c r="F37" s="217" t="str">
        <f t="shared" si="0"/>
        <v>ﾊﾝﾏ-投</v>
      </c>
      <c r="J37" s="192">
        <v>4235</v>
      </c>
      <c r="K37" s="29" t="s">
        <v>624</v>
      </c>
      <c r="L37" s="29" t="s">
        <v>399</v>
      </c>
      <c r="M37" s="29" t="s">
        <v>400</v>
      </c>
      <c r="N37" s="29" t="s">
        <v>401</v>
      </c>
      <c r="O37" s="29" t="s">
        <v>402</v>
      </c>
      <c r="P37" s="29" t="s">
        <v>562</v>
      </c>
      <c r="Q37" s="29" t="s">
        <v>625</v>
      </c>
    </row>
    <row r="38" spans="1:17" ht="18.75" customHeight="1">
      <c r="A38" s="245"/>
      <c r="B38" s="214" t="s">
        <v>543</v>
      </c>
      <c r="C38" s="215" t="s">
        <v>15</v>
      </c>
      <c r="D38" s="215" t="s">
        <v>21</v>
      </c>
      <c r="E38" s="218" t="str">
        <f t="shared" si="0"/>
        <v>09200</v>
      </c>
      <c r="F38" s="217" t="str">
        <f t="shared" si="0"/>
        <v>やり投</v>
      </c>
      <c r="J38" s="192">
        <v>4236</v>
      </c>
      <c r="K38" s="29" t="s">
        <v>626</v>
      </c>
      <c r="L38" s="29" t="s">
        <v>403</v>
      </c>
      <c r="M38" s="29" t="s">
        <v>404</v>
      </c>
      <c r="N38" s="29" t="s">
        <v>405</v>
      </c>
      <c r="O38" s="29" t="s">
        <v>406</v>
      </c>
      <c r="P38" s="29" t="s">
        <v>562</v>
      </c>
      <c r="Q38" s="29" t="s">
        <v>627</v>
      </c>
    </row>
    <row r="39" spans="1:17" ht="18.75" customHeight="1" thickBot="1">
      <c r="A39" s="246"/>
      <c r="B39" s="222" t="s">
        <v>544</v>
      </c>
      <c r="C39" s="204" t="s">
        <v>153</v>
      </c>
      <c r="D39" s="204" t="s">
        <v>545</v>
      </c>
      <c r="E39" s="39" t="str">
        <f>B39</f>
        <v>21000</v>
      </c>
      <c r="F39" s="205" t="str">
        <f>C39</f>
        <v>八種競技</v>
      </c>
      <c r="J39" s="206">
        <v>4237</v>
      </c>
      <c r="K39" s="207" t="s">
        <v>505</v>
      </c>
      <c r="L39" s="207" t="s">
        <v>628</v>
      </c>
      <c r="M39" s="207" t="s">
        <v>629</v>
      </c>
      <c r="N39" s="207" t="s">
        <v>504</v>
      </c>
      <c r="O39" s="207" t="s">
        <v>630</v>
      </c>
      <c r="P39" s="207" t="s">
        <v>562</v>
      </c>
      <c r="Q39" s="207" t="s">
        <v>631</v>
      </c>
    </row>
    <row r="40" spans="10:17" ht="18.75" customHeight="1">
      <c r="J40" s="192">
        <v>4238</v>
      </c>
      <c r="K40" s="29" t="s">
        <v>657</v>
      </c>
      <c r="L40" s="29" t="s">
        <v>407</v>
      </c>
      <c r="M40" s="29" t="s">
        <v>408</v>
      </c>
      <c r="N40" s="29" t="s">
        <v>409</v>
      </c>
      <c r="O40" s="29" t="s">
        <v>410</v>
      </c>
      <c r="P40" s="29" t="s">
        <v>562</v>
      </c>
      <c r="Q40" s="29" t="s">
        <v>632</v>
      </c>
    </row>
    <row r="41" spans="10:17" ht="18.75" customHeight="1">
      <c r="J41" s="192">
        <v>4239</v>
      </c>
      <c r="K41" s="29" t="s">
        <v>411</v>
      </c>
      <c r="L41" s="29" t="s">
        <v>412</v>
      </c>
      <c r="M41" s="29" t="s">
        <v>413</v>
      </c>
      <c r="N41" s="29" t="s">
        <v>414</v>
      </c>
      <c r="O41" s="29" t="s">
        <v>415</v>
      </c>
      <c r="P41" s="29" t="s">
        <v>562</v>
      </c>
      <c r="Q41" s="29" t="s">
        <v>633</v>
      </c>
    </row>
    <row r="42" spans="10:17" ht="18.75" customHeight="1">
      <c r="J42" s="192">
        <v>4240</v>
      </c>
      <c r="K42" s="29" t="s">
        <v>634</v>
      </c>
      <c r="L42" s="29" t="s">
        <v>416</v>
      </c>
      <c r="M42" s="29" t="s">
        <v>417</v>
      </c>
      <c r="N42" s="29" t="s">
        <v>418</v>
      </c>
      <c r="O42" s="29" t="s">
        <v>419</v>
      </c>
      <c r="P42" s="29" t="s">
        <v>562</v>
      </c>
      <c r="Q42" s="29" t="s">
        <v>635</v>
      </c>
    </row>
    <row r="43" spans="10:17" ht="18.75" customHeight="1">
      <c r="J43" s="192">
        <v>4241</v>
      </c>
      <c r="K43" s="29" t="s">
        <v>420</v>
      </c>
      <c r="L43" s="29" t="s">
        <v>421</v>
      </c>
      <c r="M43" s="29" t="s">
        <v>422</v>
      </c>
      <c r="N43" s="29" t="s">
        <v>423</v>
      </c>
      <c r="O43" s="29" t="s">
        <v>424</v>
      </c>
      <c r="P43" s="29" t="s">
        <v>562</v>
      </c>
      <c r="Q43" s="29" t="s">
        <v>636</v>
      </c>
    </row>
    <row r="44" spans="10:17" ht="18.75" customHeight="1">
      <c r="J44" s="192">
        <v>4242</v>
      </c>
      <c r="K44" s="29" t="s">
        <v>425</v>
      </c>
      <c r="L44" s="29" t="s">
        <v>421</v>
      </c>
      <c r="M44" s="29" t="s">
        <v>422</v>
      </c>
      <c r="N44" s="29" t="s">
        <v>426</v>
      </c>
      <c r="O44" s="29" t="s">
        <v>427</v>
      </c>
      <c r="P44" s="29" t="s">
        <v>562</v>
      </c>
      <c r="Q44" s="29" t="s">
        <v>637</v>
      </c>
    </row>
    <row r="45" spans="10:17" ht="18.75" customHeight="1">
      <c r="J45" s="192">
        <v>4244</v>
      </c>
      <c r="K45" s="29" t="s">
        <v>519</v>
      </c>
      <c r="L45" s="29" t="s">
        <v>428</v>
      </c>
      <c r="M45" s="29" t="s">
        <v>429</v>
      </c>
      <c r="N45" s="29" t="s">
        <v>430</v>
      </c>
      <c r="O45" s="29" t="s">
        <v>431</v>
      </c>
      <c r="P45" s="29" t="s">
        <v>562</v>
      </c>
      <c r="Q45" s="29" t="s">
        <v>638</v>
      </c>
    </row>
    <row r="46" spans="10:17" ht="18.75" customHeight="1">
      <c r="J46" s="192">
        <v>4245</v>
      </c>
      <c r="K46" s="207" t="s">
        <v>509</v>
      </c>
      <c r="L46" s="29" t="s">
        <v>432</v>
      </c>
      <c r="M46" s="29" t="s">
        <v>433</v>
      </c>
      <c r="N46" s="29" t="s">
        <v>434</v>
      </c>
      <c r="O46" s="29" t="s">
        <v>435</v>
      </c>
      <c r="P46" s="29" t="s">
        <v>562</v>
      </c>
      <c r="Q46" s="29" t="s">
        <v>639</v>
      </c>
    </row>
    <row r="47" spans="10:17" ht="18.75" customHeight="1">
      <c r="J47" s="192">
        <v>4246</v>
      </c>
      <c r="K47" s="29" t="s">
        <v>558</v>
      </c>
      <c r="L47" s="29" t="s">
        <v>436</v>
      </c>
      <c r="M47" s="29" t="s">
        <v>437</v>
      </c>
      <c r="N47" s="29" t="s">
        <v>438</v>
      </c>
      <c r="O47" s="29" t="s">
        <v>439</v>
      </c>
      <c r="P47" s="29" t="s">
        <v>562</v>
      </c>
      <c r="Q47" s="29" t="s">
        <v>640</v>
      </c>
    </row>
    <row r="48" spans="10:17" ht="18.75" customHeight="1">
      <c r="J48" s="192">
        <v>4247</v>
      </c>
      <c r="K48" s="29" t="s">
        <v>440</v>
      </c>
      <c r="L48" s="29" t="s">
        <v>436</v>
      </c>
      <c r="M48" s="29" t="s">
        <v>437</v>
      </c>
      <c r="N48" s="29" t="s">
        <v>441</v>
      </c>
      <c r="O48" s="29" t="s">
        <v>442</v>
      </c>
      <c r="P48" s="29" t="s">
        <v>562</v>
      </c>
      <c r="Q48" s="29" t="s">
        <v>641</v>
      </c>
    </row>
    <row r="49" spans="10:17" ht="18.75" customHeight="1">
      <c r="J49" s="192">
        <v>4248</v>
      </c>
      <c r="K49" s="29" t="s">
        <v>443</v>
      </c>
      <c r="L49" s="29" t="s">
        <v>444</v>
      </c>
      <c r="M49" s="29" t="s">
        <v>445</v>
      </c>
      <c r="N49" s="29" t="s">
        <v>446</v>
      </c>
      <c r="O49" s="29" t="s">
        <v>447</v>
      </c>
      <c r="P49" s="29" t="s">
        <v>562</v>
      </c>
      <c r="Q49" s="29" t="s">
        <v>642</v>
      </c>
    </row>
    <row r="50" spans="10:17" ht="18.75" customHeight="1">
      <c r="J50" s="192">
        <v>4249</v>
      </c>
      <c r="K50" s="29" t="s">
        <v>448</v>
      </c>
      <c r="L50" s="29" t="s">
        <v>444</v>
      </c>
      <c r="M50" s="29" t="s">
        <v>445</v>
      </c>
      <c r="N50" s="29" t="s">
        <v>449</v>
      </c>
      <c r="O50" s="29" t="s">
        <v>450</v>
      </c>
      <c r="P50" s="29" t="s">
        <v>562</v>
      </c>
      <c r="Q50" s="29" t="s">
        <v>643</v>
      </c>
    </row>
    <row r="51" spans="10:17" ht="18.75" customHeight="1">
      <c r="J51" s="192">
        <v>4250</v>
      </c>
      <c r="K51" s="29" t="s">
        <v>644</v>
      </c>
      <c r="L51" s="29" t="s">
        <v>451</v>
      </c>
      <c r="M51" s="29" t="s">
        <v>452</v>
      </c>
      <c r="N51" s="29" t="s">
        <v>453</v>
      </c>
      <c r="O51" s="29" t="s">
        <v>454</v>
      </c>
      <c r="P51" s="29" t="s">
        <v>562</v>
      </c>
      <c r="Q51" s="29" t="s">
        <v>645</v>
      </c>
    </row>
    <row r="52" spans="10:17" ht="18.75" customHeight="1">
      <c r="J52" s="192">
        <v>4251</v>
      </c>
      <c r="K52" s="29" t="s">
        <v>646</v>
      </c>
      <c r="L52" s="29" t="s">
        <v>455</v>
      </c>
      <c r="M52" s="29" t="s">
        <v>456</v>
      </c>
      <c r="N52" s="29" t="s">
        <v>457</v>
      </c>
      <c r="O52" s="29" t="s">
        <v>458</v>
      </c>
      <c r="P52" s="29" t="s">
        <v>562</v>
      </c>
      <c r="Q52" s="29" t="s">
        <v>647</v>
      </c>
    </row>
    <row r="53" spans="10:17" ht="18.75" customHeight="1">
      <c r="J53" s="192">
        <v>4252</v>
      </c>
      <c r="K53" s="29" t="s">
        <v>459</v>
      </c>
      <c r="L53" s="29" t="s">
        <v>460</v>
      </c>
      <c r="M53" s="29" t="s">
        <v>461</v>
      </c>
      <c r="N53" s="29" t="s">
        <v>462</v>
      </c>
      <c r="O53" s="29" t="s">
        <v>463</v>
      </c>
      <c r="P53" s="29" t="s">
        <v>562</v>
      </c>
      <c r="Q53" s="29" t="s">
        <v>648</v>
      </c>
    </row>
    <row r="54" spans="10:17" ht="18.75" customHeight="1">
      <c r="J54" s="192">
        <v>4253</v>
      </c>
      <c r="K54" s="29" t="s">
        <v>464</v>
      </c>
      <c r="L54" s="29" t="s">
        <v>465</v>
      </c>
      <c r="M54" s="29" t="s">
        <v>466</v>
      </c>
      <c r="N54" s="29" t="s">
        <v>467</v>
      </c>
      <c r="O54" s="29" t="s">
        <v>468</v>
      </c>
      <c r="P54" s="29" t="s">
        <v>562</v>
      </c>
      <c r="Q54" s="29" t="s">
        <v>649</v>
      </c>
    </row>
    <row r="55" spans="10:17" ht="18.75" customHeight="1">
      <c r="J55" s="192">
        <v>4254</v>
      </c>
      <c r="K55" s="29" t="s">
        <v>469</v>
      </c>
      <c r="L55" s="29" t="s">
        <v>470</v>
      </c>
      <c r="M55" s="29" t="s">
        <v>471</v>
      </c>
      <c r="N55" s="29" t="s">
        <v>472</v>
      </c>
      <c r="O55" s="29" t="s">
        <v>473</v>
      </c>
      <c r="P55" s="29" t="s">
        <v>562</v>
      </c>
      <c r="Q55" s="29" t="s">
        <v>650</v>
      </c>
    </row>
    <row r="56" spans="10:17" ht="18.75" customHeight="1">
      <c r="J56" s="192">
        <v>4255</v>
      </c>
      <c r="K56" s="29" t="s">
        <v>651</v>
      </c>
      <c r="L56" s="29" t="s">
        <v>474</v>
      </c>
      <c r="M56" s="29" t="s">
        <v>475</v>
      </c>
      <c r="N56" s="29" t="s">
        <v>476</v>
      </c>
      <c r="O56" s="29" t="s">
        <v>477</v>
      </c>
      <c r="P56" s="29" t="s">
        <v>562</v>
      </c>
      <c r="Q56" s="29" t="s">
        <v>652</v>
      </c>
    </row>
    <row r="57" spans="10:17" ht="18.75" customHeight="1">
      <c r="J57" s="192">
        <v>4257</v>
      </c>
      <c r="K57" s="29" t="s">
        <v>653</v>
      </c>
      <c r="L57" s="29" t="s">
        <v>478</v>
      </c>
      <c r="M57" s="29" t="s">
        <v>479</v>
      </c>
      <c r="N57" s="29" t="s">
        <v>480</v>
      </c>
      <c r="O57" s="29" t="s">
        <v>481</v>
      </c>
      <c r="P57" s="29" t="s">
        <v>562</v>
      </c>
      <c r="Q57" s="29" t="s">
        <v>654</v>
      </c>
    </row>
    <row r="58" spans="10:17" ht="18.75" customHeight="1">
      <c r="J58" s="206"/>
      <c r="K58" s="207"/>
      <c r="L58" s="207"/>
      <c r="M58" s="207"/>
      <c r="N58" s="207"/>
      <c r="O58" s="207"/>
      <c r="P58" s="207"/>
      <c r="Q58" s="207"/>
    </row>
    <row r="59" spans="10:17" ht="18.75" customHeight="1">
      <c r="J59" s="209"/>
      <c r="K59" s="209"/>
      <c r="L59" s="209"/>
      <c r="M59" s="209"/>
      <c r="N59" s="209"/>
      <c r="O59" s="209"/>
      <c r="P59" s="209"/>
      <c r="Q59" s="209"/>
    </row>
    <row r="60" spans="10:17" ht="18.75" customHeight="1">
      <c r="J60" s="209"/>
      <c r="K60" s="209"/>
      <c r="L60" s="209"/>
      <c r="M60" s="209"/>
      <c r="N60" s="209"/>
      <c r="O60" s="209"/>
      <c r="P60" s="209"/>
      <c r="Q60" s="209"/>
    </row>
    <row r="61" spans="10:17" ht="18.75" customHeight="1">
      <c r="J61" s="209"/>
      <c r="K61" s="209"/>
      <c r="L61" s="209"/>
      <c r="M61" s="209"/>
      <c r="N61" s="209"/>
      <c r="O61" s="209"/>
      <c r="P61" s="209"/>
      <c r="Q61" s="209"/>
    </row>
  </sheetData>
  <sheetProtection selectLockedCells="1"/>
  <mergeCells count="8">
    <mergeCell ref="A18:A39"/>
    <mergeCell ref="C2:E2"/>
    <mergeCell ref="C3:E3"/>
    <mergeCell ref="C8:E8"/>
    <mergeCell ref="C4:E4"/>
    <mergeCell ref="C5:E5"/>
    <mergeCell ref="C6:E6"/>
    <mergeCell ref="C7:E7"/>
  </mergeCells>
  <dataValidations count="1">
    <dataValidation type="list" allowBlank="1" showInputMessage="1" showErrorMessage="1" sqref="E10:E13">
      <formula1>$R$10:$R$13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H101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11.625" style="174" bestFit="1" customWidth="1"/>
    <col min="2" max="2" width="10.50390625" style="147" bestFit="1" customWidth="1"/>
    <col min="3" max="3" width="13.50390625" style="2" bestFit="1" customWidth="1"/>
    <col min="4" max="4" width="14.125" style="2" bestFit="1" customWidth="1"/>
    <col min="5" max="5" width="8.375" style="2" bestFit="1" customWidth="1"/>
    <col min="6" max="6" width="10.25390625" style="2" bestFit="1" customWidth="1"/>
    <col min="7" max="7" width="10.25390625" style="2" customWidth="1"/>
    <col min="8" max="8" width="13.875" style="2" bestFit="1" customWidth="1"/>
    <col min="9" max="16384" width="9.00390625" style="2" customWidth="1"/>
  </cols>
  <sheetData>
    <row r="1" spans="1:8" ht="14.25">
      <c r="A1" s="8" t="s">
        <v>45</v>
      </c>
      <c r="B1" s="176" t="s">
        <v>495</v>
      </c>
      <c r="C1" s="176" t="s">
        <v>39</v>
      </c>
      <c r="D1" s="176" t="s">
        <v>24</v>
      </c>
      <c r="E1" s="8" t="s">
        <v>40</v>
      </c>
      <c r="F1" s="8" t="s">
        <v>43</v>
      </c>
      <c r="G1" s="34" t="s">
        <v>44</v>
      </c>
      <c r="H1" s="32"/>
    </row>
    <row r="2" spans="1:8" ht="14.25">
      <c r="A2" s="160">
        <f aca="true" t="shared" si="0" ref="A2:A65">128420000+B2</f>
        <v>128421600</v>
      </c>
      <c r="B2" s="177">
        <v>1600</v>
      </c>
      <c r="C2" s="178" t="s">
        <v>668</v>
      </c>
      <c r="D2" s="178" t="s">
        <v>669</v>
      </c>
      <c r="E2" s="143">
        <f>IF(A2="","",VALUE(MID(A2,2,6)))</f>
        <v>284216</v>
      </c>
      <c r="F2" s="159" t="str">
        <f>IF(E2="","",VLOOKUP(E2,'学校番号'!$A$2:$B$60,2,FALSE))</f>
        <v>山    手</v>
      </c>
      <c r="G2" s="143">
        <f>A2</f>
        <v>128421600</v>
      </c>
      <c r="H2" s="2" t="str">
        <f aca="true" t="shared" si="1" ref="H2:H65">LEFTB(C2,10)&amp;" "&amp;RIGHTB(C2,1)</f>
        <v>山手　勝徳 )</v>
      </c>
    </row>
    <row r="3" spans="1:8" ht="14.25">
      <c r="A3" s="160">
        <f t="shared" si="0"/>
        <v>128421601</v>
      </c>
      <c r="B3" s="175">
        <v>1601</v>
      </c>
      <c r="C3" s="161" t="s">
        <v>670</v>
      </c>
      <c r="D3" s="162" t="s">
        <v>671</v>
      </c>
      <c r="E3" s="144">
        <f aca="true" t="shared" si="2" ref="E3:E66">IF(A3="","",VALUE(MID(A3,2,6)))</f>
        <v>284216</v>
      </c>
      <c r="F3" s="144" t="str">
        <f>IF(E3="","",VLOOKUP(E3,'学校番号'!$A$2:$B$60,2,FALSE))</f>
        <v>山    手</v>
      </c>
      <c r="G3" s="144">
        <f aca="true" t="shared" si="3" ref="G3:G66">A3</f>
        <v>128421601</v>
      </c>
      <c r="H3" s="2" t="str">
        <f t="shared" si="1"/>
        <v>森山手勝徳 )</v>
      </c>
    </row>
    <row r="4" spans="1:8" ht="14.25">
      <c r="A4" s="160">
        <f t="shared" si="0"/>
        <v>128420000</v>
      </c>
      <c r="B4" s="175"/>
      <c r="C4" s="161"/>
      <c r="D4" s="162"/>
      <c r="E4" s="144">
        <f t="shared" si="2"/>
        <v>284200</v>
      </c>
      <c r="F4" s="144" t="e">
        <f>IF(E4="","",VLOOKUP(E4,'学校番号'!$A$2:$B$60,2,FALSE))</f>
        <v>#N/A</v>
      </c>
      <c r="G4" s="144">
        <f t="shared" si="3"/>
        <v>128420000</v>
      </c>
      <c r="H4" s="2" t="str">
        <f t="shared" si="1"/>
        <v> </v>
      </c>
    </row>
    <row r="5" spans="1:8" ht="14.25">
      <c r="A5" s="160">
        <f t="shared" si="0"/>
        <v>128420000</v>
      </c>
      <c r="B5" s="175"/>
      <c r="C5" s="161"/>
      <c r="D5" s="162"/>
      <c r="E5" s="144">
        <f t="shared" si="2"/>
        <v>284200</v>
      </c>
      <c r="F5" s="144" t="e">
        <f>IF(E5="","",VLOOKUP(E5,'学校番号'!$A$2:$B$60,2,FALSE))</f>
        <v>#N/A</v>
      </c>
      <c r="G5" s="144">
        <f t="shared" si="3"/>
        <v>128420000</v>
      </c>
      <c r="H5" s="2" t="str">
        <f t="shared" si="1"/>
        <v> </v>
      </c>
    </row>
    <row r="6" spans="1:8" ht="13.5">
      <c r="A6" s="160">
        <f t="shared" si="0"/>
        <v>128420000</v>
      </c>
      <c r="B6" s="175"/>
      <c r="C6" s="161"/>
      <c r="D6" s="162"/>
      <c r="E6" s="144">
        <f t="shared" si="2"/>
        <v>284200</v>
      </c>
      <c r="F6" s="144" t="e">
        <f>IF(E6="","",VLOOKUP(E6,'学校番号'!$A$2:$B$60,2,FALSE))</f>
        <v>#N/A</v>
      </c>
      <c r="G6" s="144">
        <f t="shared" si="3"/>
        <v>128420000</v>
      </c>
      <c r="H6" s="2" t="str">
        <f t="shared" si="1"/>
        <v> </v>
      </c>
    </row>
    <row r="7" spans="1:8" ht="13.5">
      <c r="A7" s="160">
        <f t="shared" si="0"/>
        <v>128420000</v>
      </c>
      <c r="B7" s="175"/>
      <c r="C7" s="161"/>
      <c r="D7" s="162"/>
      <c r="E7" s="144">
        <f t="shared" si="2"/>
        <v>284200</v>
      </c>
      <c r="F7" s="144" t="e">
        <f>IF(E7="","",VLOOKUP(E7,'学校番号'!$A$2:$B$60,2,FALSE))</f>
        <v>#N/A</v>
      </c>
      <c r="G7" s="144">
        <f t="shared" si="3"/>
        <v>128420000</v>
      </c>
      <c r="H7" s="2" t="str">
        <f t="shared" si="1"/>
        <v> </v>
      </c>
    </row>
    <row r="8" spans="1:8" ht="13.5">
      <c r="A8" s="160">
        <f t="shared" si="0"/>
        <v>128420000</v>
      </c>
      <c r="B8" s="175"/>
      <c r="C8" s="161"/>
      <c r="D8" s="162"/>
      <c r="E8" s="144">
        <f t="shared" si="2"/>
        <v>284200</v>
      </c>
      <c r="F8" s="144" t="e">
        <f>IF(E8="","",VLOOKUP(E8,'学校番号'!$A$2:$B$60,2,FALSE))</f>
        <v>#N/A</v>
      </c>
      <c r="G8" s="144">
        <f t="shared" si="3"/>
        <v>128420000</v>
      </c>
      <c r="H8" s="2" t="str">
        <f t="shared" si="1"/>
        <v> </v>
      </c>
    </row>
    <row r="9" spans="1:8" ht="13.5">
      <c r="A9" s="160">
        <f t="shared" si="0"/>
        <v>128420000</v>
      </c>
      <c r="B9" s="175"/>
      <c r="C9" s="161"/>
      <c r="D9" s="162"/>
      <c r="E9" s="144">
        <f t="shared" si="2"/>
        <v>284200</v>
      </c>
      <c r="F9" s="144" t="e">
        <f>IF(E9="","",VLOOKUP(E9,'学校番号'!$A$2:$B$60,2,FALSE))</f>
        <v>#N/A</v>
      </c>
      <c r="G9" s="144">
        <f t="shared" si="3"/>
        <v>128420000</v>
      </c>
      <c r="H9" s="2" t="str">
        <f t="shared" si="1"/>
        <v> </v>
      </c>
    </row>
    <row r="10" spans="1:8" ht="13.5">
      <c r="A10" s="160">
        <f t="shared" si="0"/>
        <v>128420000</v>
      </c>
      <c r="B10" s="175"/>
      <c r="C10" s="163"/>
      <c r="D10" s="162"/>
      <c r="E10" s="144">
        <f t="shared" si="2"/>
        <v>284200</v>
      </c>
      <c r="F10" s="144" t="e">
        <f>IF(E10="","",VLOOKUP(E10,'学校番号'!$A$2:$B$60,2,FALSE))</f>
        <v>#N/A</v>
      </c>
      <c r="G10" s="144">
        <f t="shared" si="3"/>
        <v>128420000</v>
      </c>
      <c r="H10" s="2" t="str">
        <f t="shared" si="1"/>
        <v> </v>
      </c>
    </row>
    <row r="11" spans="1:8" ht="13.5">
      <c r="A11" s="160">
        <f t="shared" si="0"/>
        <v>128420000</v>
      </c>
      <c r="B11" s="175"/>
      <c r="C11" s="163"/>
      <c r="D11" s="162"/>
      <c r="E11" s="144">
        <f t="shared" si="2"/>
        <v>284200</v>
      </c>
      <c r="F11" s="144" t="e">
        <f>IF(E11="","",VLOOKUP(E11,'学校番号'!$A$2:$B$60,2,FALSE))</f>
        <v>#N/A</v>
      </c>
      <c r="G11" s="144">
        <f t="shared" si="3"/>
        <v>128420000</v>
      </c>
      <c r="H11" s="2" t="str">
        <f t="shared" si="1"/>
        <v> </v>
      </c>
    </row>
    <row r="12" spans="1:8" ht="13.5">
      <c r="A12" s="160">
        <f t="shared" si="0"/>
        <v>128420000</v>
      </c>
      <c r="B12" s="175"/>
      <c r="C12" s="163"/>
      <c r="D12" s="162"/>
      <c r="E12" s="144">
        <f t="shared" si="2"/>
        <v>284200</v>
      </c>
      <c r="F12" s="144" t="e">
        <f>IF(E12="","",VLOOKUP(E12,'学校番号'!$A$2:$B$60,2,FALSE))</f>
        <v>#N/A</v>
      </c>
      <c r="G12" s="144">
        <f t="shared" si="3"/>
        <v>128420000</v>
      </c>
      <c r="H12" s="2" t="str">
        <f t="shared" si="1"/>
        <v> </v>
      </c>
    </row>
    <row r="13" spans="1:8" ht="13.5">
      <c r="A13" s="160">
        <f t="shared" si="0"/>
        <v>128420000</v>
      </c>
      <c r="B13" s="175"/>
      <c r="C13" s="163"/>
      <c r="D13" s="162"/>
      <c r="E13" s="144">
        <f t="shared" si="2"/>
        <v>284200</v>
      </c>
      <c r="F13" s="144" t="e">
        <f>IF(E13="","",VLOOKUP(E13,'学校番号'!$A$2:$B$60,2,FALSE))</f>
        <v>#N/A</v>
      </c>
      <c r="G13" s="144">
        <f t="shared" si="3"/>
        <v>128420000</v>
      </c>
      <c r="H13" s="2" t="str">
        <f t="shared" si="1"/>
        <v> </v>
      </c>
    </row>
    <row r="14" spans="1:8" ht="13.5">
      <c r="A14" s="160">
        <f t="shared" si="0"/>
        <v>128420000</v>
      </c>
      <c r="B14" s="175"/>
      <c r="C14" s="163"/>
      <c r="D14" s="162"/>
      <c r="E14" s="144">
        <f t="shared" si="2"/>
        <v>284200</v>
      </c>
      <c r="F14" s="144" t="e">
        <f>IF(E14="","",VLOOKUP(E14,'学校番号'!$A$2:$B$60,2,FALSE))</f>
        <v>#N/A</v>
      </c>
      <c r="G14" s="144">
        <f t="shared" si="3"/>
        <v>128420000</v>
      </c>
      <c r="H14" s="2" t="str">
        <f t="shared" si="1"/>
        <v> </v>
      </c>
    </row>
    <row r="15" spans="1:8" ht="13.5">
      <c r="A15" s="160">
        <f t="shared" si="0"/>
        <v>128420000</v>
      </c>
      <c r="B15" s="175"/>
      <c r="C15" s="163"/>
      <c r="D15" s="162"/>
      <c r="E15" s="144">
        <f t="shared" si="2"/>
        <v>284200</v>
      </c>
      <c r="F15" s="144" t="e">
        <f>IF(E15="","",VLOOKUP(E15,'学校番号'!$A$2:$B$60,2,FALSE))</f>
        <v>#N/A</v>
      </c>
      <c r="G15" s="144">
        <f t="shared" si="3"/>
        <v>128420000</v>
      </c>
      <c r="H15" s="2" t="str">
        <f t="shared" si="1"/>
        <v> </v>
      </c>
    </row>
    <row r="16" spans="1:8" ht="13.5">
      <c r="A16" s="160">
        <f t="shared" si="0"/>
        <v>128420000</v>
      </c>
      <c r="B16" s="175"/>
      <c r="C16" s="163"/>
      <c r="D16" s="162"/>
      <c r="E16" s="144">
        <f t="shared" si="2"/>
        <v>284200</v>
      </c>
      <c r="F16" s="144" t="e">
        <f>IF(E16="","",VLOOKUP(E16,'学校番号'!$A$2:$B$60,2,FALSE))</f>
        <v>#N/A</v>
      </c>
      <c r="G16" s="144">
        <f t="shared" si="3"/>
        <v>128420000</v>
      </c>
      <c r="H16" s="2" t="str">
        <f t="shared" si="1"/>
        <v> </v>
      </c>
    </row>
    <row r="17" spans="1:8" ht="13.5">
      <c r="A17" s="160">
        <f t="shared" si="0"/>
        <v>128420000</v>
      </c>
      <c r="B17" s="175"/>
      <c r="C17" s="163"/>
      <c r="D17" s="162"/>
      <c r="E17" s="144">
        <f t="shared" si="2"/>
        <v>284200</v>
      </c>
      <c r="F17" s="144" t="e">
        <f>IF(E17="","",VLOOKUP(E17,'学校番号'!$A$2:$B$60,2,FALSE))</f>
        <v>#N/A</v>
      </c>
      <c r="G17" s="144">
        <f t="shared" si="3"/>
        <v>128420000</v>
      </c>
      <c r="H17" s="2" t="str">
        <f t="shared" si="1"/>
        <v> </v>
      </c>
    </row>
    <row r="18" spans="1:8" ht="13.5">
      <c r="A18" s="160">
        <f t="shared" si="0"/>
        <v>128420000</v>
      </c>
      <c r="B18" s="175"/>
      <c r="C18" s="163"/>
      <c r="D18" s="162"/>
      <c r="E18" s="144">
        <f t="shared" si="2"/>
        <v>284200</v>
      </c>
      <c r="F18" s="144" t="e">
        <f>IF(E18="","",VLOOKUP(E18,'学校番号'!$A$2:$B$60,2,FALSE))</f>
        <v>#N/A</v>
      </c>
      <c r="G18" s="144">
        <f t="shared" si="3"/>
        <v>128420000</v>
      </c>
      <c r="H18" s="2" t="str">
        <f t="shared" si="1"/>
        <v> </v>
      </c>
    </row>
    <row r="19" spans="1:8" ht="13.5">
      <c r="A19" s="160">
        <f t="shared" si="0"/>
        <v>128420000</v>
      </c>
      <c r="B19" s="175"/>
      <c r="C19" s="163"/>
      <c r="D19" s="162"/>
      <c r="E19" s="144">
        <f t="shared" si="2"/>
        <v>284200</v>
      </c>
      <c r="F19" s="144" t="e">
        <f>IF(E19="","",VLOOKUP(E19,'学校番号'!$A$2:$B$60,2,FALSE))</f>
        <v>#N/A</v>
      </c>
      <c r="G19" s="144">
        <f t="shared" si="3"/>
        <v>128420000</v>
      </c>
      <c r="H19" s="2" t="str">
        <f t="shared" si="1"/>
        <v> </v>
      </c>
    </row>
    <row r="20" spans="1:8" ht="13.5">
      <c r="A20" s="160">
        <f t="shared" si="0"/>
        <v>128420000</v>
      </c>
      <c r="B20" s="175"/>
      <c r="C20" s="163"/>
      <c r="D20" s="162"/>
      <c r="E20" s="144">
        <f t="shared" si="2"/>
        <v>284200</v>
      </c>
      <c r="F20" s="144" t="e">
        <f>IF(E20="","",VLOOKUP(E20,'学校番号'!$A$2:$B$60,2,FALSE))</f>
        <v>#N/A</v>
      </c>
      <c r="G20" s="144">
        <f t="shared" si="3"/>
        <v>128420000</v>
      </c>
      <c r="H20" s="2" t="str">
        <f t="shared" si="1"/>
        <v> </v>
      </c>
    </row>
    <row r="21" spans="1:8" ht="13.5">
      <c r="A21" s="160">
        <f t="shared" si="0"/>
        <v>128420000</v>
      </c>
      <c r="B21" s="175"/>
      <c r="C21" s="163"/>
      <c r="D21" s="162"/>
      <c r="E21" s="144">
        <f t="shared" si="2"/>
        <v>284200</v>
      </c>
      <c r="F21" s="144" t="e">
        <f>IF(E21="","",VLOOKUP(E21,'学校番号'!$A$2:$B$60,2,FALSE))</f>
        <v>#N/A</v>
      </c>
      <c r="G21" s="144">
        <f t="shared" si="3"/>
        <v>128420000</v>
      </c>
      <c r="H21" s="2" t="str">
        <f t="shared" si="1"/>
        <v> </v>
      </c>
    </row>
    <row r="22" spans="1:8" ht="13.5">
      <c r="A22" s="160">
        <f t="shared" si="0"/>
        <v>128420000</v>
      </c>
      <c r="B22" s="175"/>
      <c r="C22" s="163"/>
      <c r="D22" s="162"/>
      <c r="E22" s="144">
        <f t="shared" si="2"/>
        <v>284200</v>
      </c>
      <c r="F22" s="144" t="e">
        <f>IF(E22="","",VLOOKUP(E22,'学校番号'!$A$2:$B$60,2,FALSE))</f>
        <v>#N/A</v>
      </c>
      <c r="G22" s="144">
        <f t="shared" si="3"/>
        <v>128420000</v>
      </c>
      <c r="H22" s="2" t="str">
        <f t="shared" si="1"/>
        <v> </v>
      </c>
    </row>
    <row r="23" spans="1:8" ht="13.5">
      <c r="A23" s="160">
        <f t="shared" si="0"/>
        <v>128420000</v>
      </c>
      <c r="B23" s="175"/>
      <c r="C23" s="163"/>
      <c r="D23" s="162"/>
      <c r="E23" s="144">
        <f t="shared" si="2"/>
        <v>284200</v>
      </c>
      <c r="F23" s="144" t="e">
        <f>IF(E23="","",VLOOKUP(E23,'学校番号'!$A$2:$B$60,2,FALSE))</f>
        <v>#N/A</v>
      </c>
      <c r="G23" s="144">
        <f t="shared" si="3"/>
        <v>128420000</v>
      </c>
      <c r="H23" s="2" t="str">
        <f t="shared" si="1"/>
        <v> </v>
      </c>
    </row>
    <row r="24" spans="1:8" ht="13.5">
      <c r="A24" s="160">
        <f t="shared" si="0"/>
        <v>128420000</v>
      </c>
      <c r="B24" s="175"/>
      <c r="C24" s="163"/>
      <c r="D24" s="162"/>
      <c r="E24" s="144">
        <f t="shared" si="2"/>
        <v>284200</v>
      </c>
      <c r="F24" s="144" t="e">
        <f>IF(E24="","",VLOOKUP(E24,'学校番号'!$A$2:$B$60,2,FALSE))</f>
        <v>#N/A</v>
      </c>
      <c r="G24" s="144">
        <f t="shared" si="3"/>
        <v>128420000</v>
      </c>
      <c r="H24" s="2" t="str">
        <f t="shared" si="1"/>
        <v> </v>
      </c>
    </row>
    <row r="25" spans="1:8" ht="13.5">
      <c r="A25" s="160">
        <f t="shared" si="0"/>
        <v>128420000</v>
      </c>
      <c r="B25" s="175"/>
      <c r="C25" s="163"/>
      <c r="D25" s="162"/>
      <c r="E25" s="144">
        <f t="shared" si="2"/>
        <v>284200</v>
      </c>
      <c r="F25" s="144" t="e">
        <f>IF(E25="","",VLOOKUP(E25,'学校番号'!$A$2:$B$60,2,FALSE))</f>
        <v>#N/A</v>
      </c>
      <c r="G25" s="144">
        <f t="shared" si="3"/>
        <v>128420000</v>
      </c>
      <c r="H25" s="2" t="str">
        <f t="shared" si="1"/>
        <v> </v>
      </c>
    </row>
    <row r="26" spans="1:8" ht="13.5">
      <c r="A26" s="160">
        <f t="shared" si="0"/>
        <v>128420000</v>
      </c>
      <c r="B26" s="175"/>
      <c r="C26" s="163"/>
      <c r="D26" s="162"/>
      <c r="E26" s="144">
        <f t="shared" si="2"/>
        <v>284200</v>
      </c>
      <c r="F26" s="144" t="e">
        <f>IF(E26="","",VLOOKUP(E26,'学校番号'!$A$2:$B$60,2,FALSE))</f>
        <v>#N/A</v>
      </c>
      <c r="G26" s="144">
        <f t="shared" si="3"/>
        <v>128420000</v>
      </c>
      <c r="H26" s="2" t="str">
        <f t="shared" si="1"/>
        <v> </v>
      </c>
    </row>
    <row r="27" spans="1:8" ht="13.5">
      <c r="A27" s="160">
        <f t="shared" si="0"/>
        <v>128420000</v>
      </c>
      <c r="B27" s="175"/>
      <c r="C27" s="163"/>
      <c r="D27" s="162"/>
      <c r="E27" s="144">
        <f t="shared" si="2"/>
        <v>284200</v>
      </c>
      <c r="F27" s="144" t="e">
        <f>IF(E27="","",VLOOKUP(E27,'学校番号'!$A$2:$B$60,2,FALSE))</f>
        <v>#N/A</v>
      </c>
      <c r="G27" s="144">
        <f t="shared" si="3"/>
        <v>128420000</v>
      </c>
      <c r="H27" s="2" t="str">
        <f t="shared" si="1"/>
        <v> </v>
      </c>
    </row>
    <row r="28" spans="1:8" ht="13.5">
      <c r="A28" s="160">
        <f t="shared" si="0"/>
        <v>128420000</v>
      </c>
      <c r="B28" s="175"/>
      <c r="C28" s="163"/>
      <c r="D28" s="162"/>
      <c r="E28" s="144">
        <f t="shared" si="2"/>
        <v>284200</v>
      </c>
      <c r="F28" s="144" t="e">
        <f>IF(E28="","",VLOOKUP(E28,'学校番号'!$A$2:$B$60,2,FALSE))</f>
        <v>#N/A</v>
      </c>
      <c r="G28" s="144">
        <f t="shared" si="3"/>
        <v>128420000</v>
      </c>
      <c r="H28" s="2" t="str">
        <f t="shared" si="1"/>
        <v> </v>
      </c>
    </row>
    <row r="29" spans="1:8" ht="13.5">
      <c r="A29" s="160">
        <f t="shared" si="0"/>
        <v>128420000</v>
      </c>
      <c r="B29" s="175"/>
      <c r="C29" s="163"/>
      <c r="D29" s="162"/>
      <c r="E29" s="144">
        <f t="shared" si="2"/>
        <v>284200</v>
      </c>
      <c r="F29" s="144" t="e">
        <f>IF(E29="","",VLOOKUP(E29,'学校番号'!$A$2:$B$60,2,FALSE))</f>
        <v>#N/A</v>
      </c>
      <c r="G29" s="144">
        <f t="shared" si="3"/>
        <v>128420000</v>
      </c>
      <c r="H29" s="2" t="str">
        <f t="shared" si="1"/>
        <v> </v>
      </c>
    </row>
    <row r="30" spans="1:8" ht="13.5">
      <c r="A30" s="160">
        <f t="shared" si="0"/>
        <v>128420000</v>
      </c>
      <c r="B30" s="175"/>
      <c r="C30" s="163"/>
      <c r="D30" s="162"/>
      <c r="E30" s="144">
        <f t="shared" si="2"/>
        <v>284200</v>
      </c>
      <c r="F30" s="144" t="e">
        <f>IF(E30="","",VLOOKUP(E30,'学校番号'!$A$2:$B$60,2,FALSE))</f>
        <v>#N/A</v>
      </c>
      <c r="G30" s="144">
        <f t="shared" si="3"/>
        <v>128420000</v>
      </c>
      <c r="H30" s="2" t="str">
        <f t="shared" si="1"/>
        <v> </v>
      </c>
    </row>
    <row r="31" spans="1:8" ht="13.5">
      <c r="A31" s="160">
        <f t="shared" si="0"/>
        <v>128420000</v>
      </c>
      <c r="B31" s="175"/>
      <c r="C31" s="163"/>
      <c r="D31" s="162"/>
      <c r="E31" s="144">
        <f t="shared" si="2"/>
        <v>284200</v>
      </c>
      <c r="F31" s="144" t="e">
        <f>IF(E31="","",VLOOKUP(E31,'学校番号'!$A$2:$B$60,2,FALSE))</f>
        <v>#N/A</v>
      </c>
      <c r="G31" s="144">
        <f t="shared" si="3"/>
        <v>128420000</v>
      </c>
      <c r="H31" s="2" t="str">
        <f t="shared" si="1"/>
        <v> </v>
      </c>
    </row>
    <row r="32" spans="1:8" ht="13.5">
      <c r="A32" s="160">
        <f t="shared" si="0"/>
        <v>128420000</v>
      </c>
      <c r="B32" s="175"/>
      <c r="C32" s="163"/>
      <c r="D32" s="162"/>
      <c r="E32" s="144">
        <f t="shared" si="2"/>
        <v>284200</v>
      </c>
      <c r="F32" s="144" t="e">
        <f>IF(E32="","",VLOOKUP(E32,'学校番号'!$A$2:$B$60,2,FALSE))</f>
        <v>#N/A</v>
      </c>
      <c r="G32" s="144">
        <f t="shared" si="3"/>
        <v>128420000</v>
      </c>
      <c r="H32" s="2" t="str">
        <f t="shared" si="1"/>
        <v> </v>
      </c>
    </row>
    <row r="33" spans="1:8" ht="13.5">
      <c r="A33" s="160">
        <f t="shared" si="0"/>
        <v>128420000</v>
      </c>
      <c r="B33" s="175"/>
      <c r="C33" s="163"/>
      <c r="D33" s="162"/>
      <c r="E33" s="144">
        <f t="shared" si="2"/>
        <v>284200</v>
      </c>
      <c r="F33" s="144" t="e">
        <f>IF(E33="","",VLOOKUP(E33,'学校番号'!$A$2:$B$60,2,FALSE))</f>
        <v>#N/A</v>
      </c>
      <c r="G33" s="144">
        <f t="shared" si="3"/>
        <v>128420000</v>
      </c>
      <c r="H33" s="2" t="str">
        <f t="shared" si="1"/>
        <v> </v>
      </c>
    </row>
    <row r="34" spans="1:8" ht="13.5">
      <c r="A34" s="160">
        <f t="shared" si="0"/>
        <v>128420000</v>
      </c>
      <c r="B34" s="175"/>
      <c r="C34" s="163"/>
      <c r="D34" s="162"/>
      <c r="E34" s="144">
        <f t="shared" si="2"/>
        <v>284200</v>
      </c>
      <c r="F34" s="144" t="e">
        <f>IF(E34="","",VLOOKUP(E34,'学校番号'!$A$2:$B$60,2,FALSE))</f>
        <v>#N/A</v>
      </c>
      <c r="G34" s="144">
        <f t="shared" si="3"/>
        <v>128420000</v>
      </c>
      <c r="H34" s="2" t="str">
        <f t="shared" si="1"/>
        <v> </v>
      </c>
    </row>
    <row r="35" spans="1:8" ht="13.5">
      <c r="A35" s="160">
        <f t="shared" si="0"/>
        <v>128420000</v>
      </c>
      <c r="B35" s="175"/>
      <c r="C35" s="163"/>
      <c r="D35" s="162"/>
      <c r="E35" s="144">
        <f t="shared" si="2"/>
        <v>284200</v>
      </c>
      <c r="F35" s="144" t="e">
        <f>IF(E35="","",VLOOKUP(E35,'学校番号'!$A$2:$B$60,2,FALSE))</f>
        <v>#N/A</v>
      </c>
      <c r="G35" s="144">
        <f t="shared" si="3"/>
        <v>128420000</v>
      </c>
      <c r="H35" s="2" t="str">
        <f t="shared" si="1"/>
        <v> </v>
      </c>
    </row>
    <row r="36" spans="1:8" ht="13.5">
      <c r="A36" s="160">
        <f t="shared" si="0"/>
        <v>128420000</v>
      </c>
      <c r="B36" s="175"/>
      <c r="C36" s="163"/>
      <c r="D36" s="162"/>
      <c r="E36" s="144">
        <f t="shared" si="2"/>
        <v>284200</v>
      </c>
      <c r="F36" s="144" t="e">
        <f>IF(E36="","",VLOOKUP(E36,'学校番号'!$A$2:$B$60,2,FALSE))</f>
        <v>#N/A</v>
      </c>
      <c r="G36" s="144">
        <f t="shared" si="3"/>
        <v>128420000</v>
      </c>
      <c r="H36" s="2" t="str">
        <f t="shared" si="1"/>
        <v> </v>
      </c>
    </row>
    <row r="37" spans="1:8" ht="13.5">
      <c r="A37" s="160">
        <f t="shared" si="0"/>
        <v>128420000</v>
      </c>
      <c r="B37" s="175"/>
      <c r="C37" s="163"/>
      <c r="D37" s="162"/>
      <c r="E37" s="144">
        <f t="shared" si="2"/>
        <v>284200</v>
      </c>
      <c r="F37" s="144" t="e">
        <f>IF(E37="","",VLOOKUP(E37,'学校番号'!$A$2:$B$60,2,FALSE))</f>
        <v>#N/A</v>
      </c>
      <c r="G37" s="144">
        <f t="shared" si="3"/>
        <v>128420000</v>
      </c>
      <c r="H37" s="2" t="str">
        <f t="shared" si="1"/>
        <v> </v>
      </c>
    </row>
    <row r="38" spans="1:8" ht="13.5">
      <c r="A38" s="160">
        <f t="shared" si="0"/>
        <v>128420000</v>
      </c>
      <c r="B38" s="175"/>
      <c r="C38" s="163"/>
      <c r="D38" s="162"/>
      <c r="E38" s="144">
        <f t="shared" si="2"/>
        <v>284200</v>
      </c>
      <c r="F38" s="144" t="e">
        <f>IF(E38="","",VLOOKUP(E38,'学校番号'!$A$2:$B$60,2,FALSE))</f>
        <v>#N/A</v>
      </c>
      <c r="G38" s="144">
        <f t="shared" si="3"/>
        <v>128420000</v>
      </c>
      <c r="H38" s="2" t="str">
        <f t="shared" si="1"/>
        <v> </v>
      </c>
    </row>
    <row r="39" spans="1:8" ht="13.5">
      <c r="A39" s="160">
        <f t="shared" si="0"/>
        <v>128420000</v>
      </c>
      <c r="B39" s="175"/>
      <c r="C39" s="163"/>
      <c r="D39" s="162"/>
      <c r="E39" s="144">
        <f t="shared" si="2"/>
        <v>284200</v>
      </c>
      <c r="F39" s="144" t="e">
        <f>IF(E39="","",VLOOKUP(E39,'学校番号'!$A$2:$B$60,2,FALSE))</f>
        <v>#N/A</v>
      </c>
      <c r="G39" s="144">
        <f t="shared" si="3"/>
        <v>128420000</v>
      </c>
      <c r="H39" s="2" t="str">
        <f t="shared" si="1"/>
        <v> </v>
      </c>
    </row>
    <row r="40" spans="1:8" ht="13.5">
      <c r="A40" s="160">
        <f t="shared" si="0"/>
        <v>128420000</v>
      </c>
      <c r="B40" s="175"/>
      <c r="C40" s="163"/>
      <c r="D40" s="162"/>
      <c r="E40" s="144">
        <f t="shared" si="2"/>
        <v>284200</v>
      </c>
      <c r="F40" s="144" t="e">
        <f>IF(E40="","",VLOOKUP(E40,'学校番号'!$A$2:$B$60,2,FALSE))</f>
        <v>#N/A</v>
      </c>
      <c r="G40" s="144">
        <f t="shared" si="3"/>
        <v>128420000</v>
      </c>
      <c r="H40" s="2" t="str">
        <f t="shared" si="1"/>
        <v> </v>
      </c>
    </row>
    <row r="41" spans="1:8" ht="13.5">
      <c r="A41" s="160">
        <f t="shared" si="0"/>
        <v>128420000</v>
      </c>
      <c r="B41" s="175"/>
      <c r="C41" s="163"/>
      <c r="D41" s="162"/>
      <c r="E41" s="144">
        <f t="shared" si="2"/>
        <v>284200</v>
      </c>
      <c r="F41" s="144" t="e">
        <f>IF(E41="","",VLOOKUP(E41,'学校番号'!$A$2:$B$60,2,FALSE))</f>
        <v>#N/A</v>
      </c>
      <c r="G41" s="144">
        <f t="shared" si="3"/>
        <v>128420000</v>
      </c>
      <c r="H41" s="2" t="str">
        <f t="shared" si="1"/>
        <v> </v>
      </c>
    </row>
    <row r="42" spans="1:8" ht="13.5">
      <c r="A42" s="160">
        <f t="shared" si="0"/>
        <v>128420000</v>
      </c>
      <c r="B42" s="175"/>
      <c r="C42" s="163"/>
      <c r="D42" s="162"/>
      <c r="E42" s="144">
        <f t="shared" si="2"/>
        <v>284200</v>
      </c>
      <c r="F42" s="144" t="e">
        <f>IF(E42="","",VLOOKUP(E42,'学校番号'!$A$2:$B$60,2,FALSE))</f>
        <v>#N/A</v>
      </c>
      <c r="G42" s="144">
        <f t="shared" si="3"/>
        <v>128420000</v>
      </c>
      <c r="H42" s="2" t="str">
        <f t="shared" si="1"/>
        <v> </v>
      </c>
    </row>
    <row r="43" spans="1:8" ht="13.5">
      <c r="A43" s="160">
        <f t="shared" si="0"/>
        <v>128420000</v>
      </c>
      <c r="B43" s="175"/>
      <c r="C43" s="163"/>
      <c r="D43" s="162"/>
      <c r="E43" s="144">
        <f t="shared" si="2"/>
        <v>284200</v>
      </c>
      <c r="F43" s="144" t="e">
        <f>IF(E43="","",VLOOKUP(E43,'学校番号'!$A$2:$B$60,2,FALSE))</f>
        <v>#N/A</v>
      </c>
      <c r="G43" s="144">
        <f t="shared" si="3"/>
        <v>128420000</v>
      </c>
      <c r="H43" s="2" t="str">
        <f t="shared" si="1"/>
        <v> </v>
      </c>
    </row>
    <row r="44" spans="1:8" ht="13.5">
      <c r="A44" s="160">
        <f t="shared" si="0"/>
        <v>128420000</v>
      </c>
      <c r="B44" s="175"/>
      <c r="C44" s="163"/>
      <c r="D44" s="162"/>
      <c r="E44" s="144">
        <f t="shared" si="2"/>
        <v>284200</v>
      </c>
      <c r="F44" s="144" t="e">
        <f>IF(E44="","",VLOOKUP(E44,'学校番号'!$A$2:$B$60,2,FALSE))</f>
        <v>#N/A</v>
      </c>
      <c r="G44" s="144">
        <f t="shared" si="3"/>
        <v>128420000</v>
      </c>
      <c r="H44" s="2" t="str">
        <f t="shared" si="1"/>
        <v> </v>
      </c>
    </row>
    <row r="45" spans="1:8" ht="13.5">
      <c r="A45" s="160">
        <f t="shared" si="0"/>
        <v>128420000</v>
      </c>
      <c r="B45" s="175"/>
      <c r="C45" s="163"/>
      <c r="D45" s="162"/>
      <c r="E45" s="144">
        <f t="shared" si="2"/>
        <v>284200</v>
      </c>
      <c r="F45" s="144" t="e">
        <f>IF(E45="","",VLOOKUP(E45,'学校番号'!$A$2:$B$60,2,FALSE))</f>
        <v>#N/A</v>
      </c>
      <c r="G45" s="144">
        <f t="shared" si="3"/>
        <v>128420000</v>
      </c>
      <c r="H45" s="2" t="str">
        <f t="shared" si="1"/>
        <v> </v>
      </c>
    </row>
    <row r="46" spans="1:8" ht="13.5">
      <c r="A46" s="160">
        <f t="shared" si="0"/>
        <v>128420000</v>
      </c>
      <c r="B46" s="175"/>
      <c r="C46" s="163"/>
      <c r="D46" s="162"/>
      <c r="E46" s="144">
        <f t="shared" si="2"/>
        <v>284200</v>
      </c>
      <c r="F46" s="144" t="e">
        <f>IF(E46="","",VLOOKUP(E46,'学校番号'!$A$2:$B$60,2,FALSE))</f>
        <v>#N/A</v>
      </c>
      <c r="G46" s="144">
        <f t="shared" si="3"/>
        <v>128420000</v>
      </c>
      <c r="H46" s="2" t="str">
        <f t="shared" si="1"/>
        <v> </v>
      </c>
    </row>
    <row r="47" spans="1:8" ht="13.5">
      <c r="A47" s="160">
        <f t="shared" si="0"/>
        <v>128420000</v>
      </c>
      <c r="B47" s="175"/>
      <c r="C47" s="163"/>
      <c r="D47" s="162"/>
      <c r="E47" s="144">
        <f t="shared" si="2"/>
        <v>284200</v>
      </c>
      <c r="F47" s="144" t="e">
        <f>IF(E47="","",VLOOKUP(E47,'学校番号'!$A$2:$B$60,2,FALSE))</f>
        <v>#N/A</v>
      </c>
      <c r="G47" s="144">
        <f t="shared" si="3"/>
        <v>128420000</v>
      </c>
      <c r="H47" s="2" t="str">
        <f t="shared" si="1"/>
        <v> </v>
      </c>
    </row>
    <row r="48" spans="1:8" ht="13.5">
      <c r="A48" s="160">
        <f t="shared" si="0"/>
        <v>128420000</v>
      </c>
      <c r="B48" s="175"/>
      <c r="C48" s="163"/>
      <c r="D48" s="162"/>
      <c r="E48" s="144">
        <f t="shared" si="2"/>
        <v>284200</v>
      </c>
      <c r="F48" s="144" t="e">
        <f>IF(E48="","",VLOOKUP(E48,'学校番号'!$A$2:$B$60,2,FALSE))</f>
        <v>#N/A</v>
      </c>
      <c r="G48" s="144">
        <f t="shared" si="3"/>
        <v>128420000</v>
      </c>
      <c r="H48" s="2" t="str">
        <f t="shared" si="1"/>
        <v> </v>
      </c>
    </row>
    <row r="49" spans="1:8" ht="13.5">
      <c r="A49" s="160">
        <f t="shared" si="0"/>
        <v>128420000</v>
      </c>
      <c r="B49" s="175"/>
      <c r="C49" s="163"/>
      <c r="D49" s="162"/>
      <c r="E49" s="144">
        <f t="shared" si="2"/>
        <v>284200</v>
      </c>
      <c r="F49" s="144" t="e">
        <f>IF(E49="","",VLOOKUP(E49,'学校番号'!$A$2:$B$60,2,FALSE))</f>
        <v>#N/A</v>
      </c>
      <c r="G49" s="144">
        <f t="shared" si="3"/>
        <v>128420000</v>
      </c>
      <c r="H49" s="2" t="str">
        <f t="shared" si="1"/>
        <v> </v>
      </c>
    </row>
    <row r="50" spans="1:8" ht="13.5">
      <c r="A50" s="160">
        <f t="shared" si="0"/>
        <v>128420000</v>
      </c>
      <c r="B50" s="175"/>
      <c r="C50" s="163"/>
      <c r="D50" s="162"/>
      <c r="E50" s="144">
        <f t="shared" si="2"/>
        <v>284200</v>
      </c>
      <c r="F50" s="144" t="e">
        <f>IF(E50="","",VLOOKUP(E50,'学校番号'!$A$2:$B$60,2,FALSE))</f>
        <v>#N/A</v>
      </c>
      <c r="G50" s="144">
        <f t="shared" si="3"/>
        <v>128420000</v>
      </c>
      <c r="H50" s="2" t="str">
        <f t="shared" si="1"/>
        <v> </v>
      </c>
    </row>
    <row r="51" spans="1:8" ht="13.5">
      <c r="A51" s="160">
        <f t="shared" si="0"/>
        <v>128420000</v>
      </c>
      <c r="B51" s="175"/>
      <c r="C51" s="163"/>
      <c r="D51" s="162"/>
      <c r="E51" s="144">
        <f t="shared" si="2"/>
        <v>284200</v>
      </c>
      <c r="F51" s="144" t="e">
        <f>IF(E51="","",VLOOKUP(E51,'学校番号'!$A$2:$B$60,2,FALSE))</f>
        <v>#N/A</v>
      </c>
      <c r="G51" s="144">
        <f t="shared" si="3"/>
        <v>128420000</v>
      </c>
      <c r="H51" s="2" t="str">
        <f t="shared" si="1"/>
        <v> </v>
      </c>
    </row>
    <row r="52" spans="1:8" ht="13.5">
      <c r="A52" s="160">
        <f t="shared" si="0"/>
        <v>128420000</v>
      </c>
      <c r="B52" s="175"/>
      <c r="C52" s="163"/>
      <c r="D52" s="162"/>
      <c r="E52" s="144">
        <f t="shared" si="2"/>
        <v>284200</v>
      </c>
      <c r="F52" s="144" t="e">
        <f>IF(E52="","",VLOOKUP(E52,'学校番号'!$A$2:$B$60,2,FALSE))</f>
        <v>#N/A</v>
      </c>
      <c r="G52" s="144">
        <f t="shared" si="3"/>
        <v>128420000</v>
      </c>
      <c r="H52" s="2" t="str">
        <f t="shared" si="1"/>
        <v> </v>
      </c>
    </row>
    <row r="53" spans="1:8" ht="13.5">
      <c r="A53" s="160">
        <f t="shared" si="0"/>
        <v>128420000</v>
      </c>
      <c r="B53" s="175"/>
      <c r="C53" s="163"/>
      <c r="D53" s="162"/>
      <c r="E53" s="144">
        <f t="shared" si="2"/>
        <v>284200</v>
      </c>
      <c r="F53" s="144" t="e">
        <f>IF(E53="","",VLOOKUP(E53,'学校番号'!$A$2:$B$60,2,FALSE))</f>
        <v>#N/A</v>
      </c>
      <c r="G53" s="144">
        <f t="shared" si="3"/>
        <v>128420000</v>
      </c>
      <c r="H53" s="2" t="str">
        <f t="shared" si="1"/>
        <v> </v>
      </c>
    </row>
    <row r="54" spans="1:8" ht="13.5">
      <c r="A54" s="160">
        <f t="shared" si="0"/>
        <v>128420000</v>
      </c>
      <c r="B54" s="175"/>
      <c r="C54" s="163"/>
      <c r="D54" s="162"/>
      <c r="E54" s="144">
        <f t="shared" si="2"/>
        <v>284200</v>
      </c>
      <c r="F54" s="144" t="e">
        <f>IF(E54="","",VLOOKUP(E54,'学校番号'!$A$2:$B$60,2,FALSE))</f>
        <v>#N/A</v>
      </c>
      <c r="G54" s="144">
        <f t="shared" si="3"/>
        <v>128420000</v>
      </c>
      <c r="H54" s="2" t="str">
        <f t="shared" si="1"/>
        <v> </v>
      </c>
    </row>
    <row r="55" spans="1:8" ht="13.5">
      <c r="A55" s="160">
        <f t="shared" si="0"/>
        <v>128420000</v>
      </c>
      <c r="B55" s="175"/>
      <c r="C55" s="164"/>
      <c r="D55" s="165"/>
      <c r="E55" s="144">
        <f t="shared" si="2"/>
        <v>284200</v>
      </c>
      <c r="F55" s="144" t="e">
        <f>IF(E55="","",VLOOKUP(E55,'学校番号'!$A$2:$B$60,2,FALSE))</f>
        <v>#N/A</v>
      </c>
      <c r="G55" s="144">
        <f t="shared" si="3"/>
        <v>128420000</v>
      </c>
      <c r="H55" s="2" t="str">
        <f t="shared" si="1"/>
        <v> </v>
      </c>
    </row>
    <row r="56" spans="1:8" ht="13.5">
      <c r="A56" s="160">
        <f t="shared" si="0"/>
        <v>128420000</v>
      </c>
      <c r="B56" s="175"/>
      <c r="C56" s="163"/>
      <c r="D56" s="162"/>
      <c r="E56" s="144">
        <f t="shared" si="2"/>
        <v>284200</v>
      </c>
      <c r="F56" s="144" t="e">
        <f>IF(E56="","",VLOOKUP(E56,'学校番号'!$A$2:$B$60,2,FALSE))</f>
        <v>#N/A</v>
      </c>
      <c r="G56" s="144">
        <f t="shared" si="3"/>
        <v>128420000</v>
      </c>
      <c r="H56" s="2" t="str">
        <f t="shared" si="1"/>
        <v> </v>
      </c>
    </row>
    <row r="57" spans="1:8" ht="13.5">
      <c r="A57" s="160">
        <f t="shared" si="0"/>
        <v>128420000</v>
      </c>
      <c r="B57" s="175"/>
      <c r="C57" s="163"/>
      <c r="D57" s="162"/>
      <c r="E57" s="144">
        <f t="shared" si="2"/>
        <v>284200</v>
      </c>
      <c r="F57" s="144" t="e">
        <f>IF(E57="","",VLOOKUP(E57,'学校番号'!$A$2:$B$60,2,FALSE))</f>
        <v>#N/A</v>
      </c>
      <c r="G57" s="144">
        <f t="shared" si="3"/>
        <v>128420000</v>
      </c>
      <c r="H57" s="2" t="str">
        <f t="shared" si="1"/>
        <v> </v>
      </c>
    </row>
    <row r="58" spans="1:8" ht="13.5">
      <c r="A58" s="160">
        <f t="shared" si="0"/>
        <v>128420000</v>
      </c>
      <c r="B58" s="175"/>
      <c r="C58" s="163"/>
      <c r="D58" s="162"/>
      <c r="E58" s="144">
        <f t="shared" si="2"/>
        <v>284200</v>
      </c>
      <c r="F58" s="144" t="e">
        <f>IF(E58="","",VLOOKUP(E58,'学校番号'!$A$2:$B$60,2,FALSE))</f>
        <v>#N/A</v>
      </c>
      <c r="G58" s="144">
        <f t="shared" si="3"/>
        <v>128420000</v>
      </c>
      <c r="H58" s="2" t="str">
        <f t="shared" si="1"/>
        <v> </v>
      </c>
    </row>
    <row r="59" spans="1:8" ht="13.5">
      <c r="A59" s="160">
        <f t="shared" si="0"/>
        <v>128420000</v>
      </c>
      <c r="B59" s="175"/>
      <c r="C59" s="163"/>
      <c r="D59" s="162"/>
      <c r="E59" s="144">
        <f t="shared" si="2"/>
        <v>284200</v>
      </c>
      <c r="F59" s="144" t="e">
        <f>IF(E59="","",VLOOKUP(E59,'学校番号'!$A$2:$B$60,2,FALSE))</f>
        <v>#N/A</v>
      </c>
      <c r="G59" s="144">
        <f t="shared" si="3"/>
        <v>128420000</v>
      </c>
      <c r="H59" s="2" t="str">
        <f t="shared" si="1"/>
        <v> </v>
      </c>
    </row>
    <row r="60" spans="1:8" ht="13.5">
      <c r="A60" s="160">
        <f t="shared" si="0"/>
        <v>128420000</v>
      </c>
      <c r="B60" s="175"/>
      <c r="C60" s="163"/>
      <c r="D60" s="162"/>
      <c r="E60" s="144">
        <f t="shared" si="2"/>
        <v>284200</v>
      </c>
      <c r="F60" s="144" t="e">
        <f>IF(E60="","",VLOOKUP(E60,'学校番号'!$A$2:$B$60,2,FALSE))</f>
        <v>#N/A</v>
      </c>
      <c r="G60" s="144">
        <f t="shared" si="3"/>
        <v>128420000</v>
      </c>
      <c r="H60" s="2" t="str">
        <f t="shared" si="1"/>
        <v> </v>
      </c>
    </row>
    <row r="61" spans="1:8" ht="13.5">
      <c r="A61" s="160">
        <f t="shared" si="0"/>
        <v>128420000</v>
      </c>
      <c r="B61" s="175"/>
      <c r="C61" s="163"/>
      <c r="D61" s="162"/>
      <c r="E61" s="144">
        <f t="shared" si="2"/>
        <v>284200</v>
      </c>
      <c r="F61" s="144" t="e">
        <f>IF(E61="","",VLOOKUP(E61,'学校番号'!$A$2:$B$60,2,FALSE))</f>
        <v>#N/A</v>
      </c>
      <c r="G61" s="144">
        <f t="shared" si="3"/>
        <v>128420000</v>
      </c>
      <c r="H61" s="2" t="str">
        <f t="shared" si="1"/>
        <v> </v>
      </c>
    </row>
    <row r="62" spans="1:8" ht="13.5">
      <c r="A62" s="160">
        <f t="shared" si="0"/>
        <v>128420000</v>
      </c>
      <c r="B62" s="175"/>
      <c r="C62" s="163"/>
      <c r="D62" s="162"/>
      <c r="E62" s="144">
        <f t="shared" si="2"/>
        <v>284200</v>
      </c>
      <c r="F62" s="144" t="e">
        <f>IF(E62="","",VLOOKUP(E62,'学校番号'!$A$2:$B$60,2,FALSE))</f>
        <v>#N/A</v>
      </c>
      <c r="G62" s="144">
        <f t="shared" si="3"/>
        <v>128420000</v>
      </c>
      <c r="H62" s="2" t="str">
        <f t="shared" si="1"/>
        <v> </v>
      </c>
    </row>
    <row r="63" spans="1:8" ht="13.5">
      <c r="A63" s="160">
        <f t="shared" si="0"/>
        <v>128420000</v>
      </c>
      <c r="B63" s="175"/>
      <c r="C63" s="163"/>
      <c r="D63" s="162"/>
      <c r="E63" s="144">
        <f t="shared" si="2"/>
        <v>284200</v>
      </c>
      <c r="F63" s="144" t="e">
        <f>IF(E63="","",VLOOKUP(E63,'学校番号'!$A$2:$B$60,2,FALSE))</f>
        <v>#N/A</v>
      </c>
      <c r="G63" s="144">
        <f t="shared" si="3"/>
        <v>128420000</v>
      </c>
      <c r="H63" s="2" t="str">
        <f t="shared" si="1"/>
        <v> </v>
      </c>
    </row>
    <row r="64" spans="1:8" ht="13.5">
      <c r="A64" s="160">
        <f t="shared" si="0"/>
        <v>128420000</v>
      </c>
      <c r="B64" s="175"/>
      <c r="C64" s="163"/>
      <c r="D64" s="162"/>
      <c r="E64" s="144">
        <f t="shared" si="2"/>
        <v>284200</v>
      </c>
      <c r="F64" s="144" t="e">
        <f>IF(E64="","",VLOOKUP(E64,'学校番号'!$A$2:$B$60,2,FALSE))</f>
        <v>#N/A</v>
      </c>
      <c r="G64" s="144">
        <f t="shared" si="3"/>
        <v>128420000</v>
      </c>
      <c r="H64" s="2" t="str">
        <f t="shared" si="1"/>
        <v> </v>
      </c>
    </row>
    <row r="65" spans="1:8" ht="13.5">
      <c r="A65" s="160">
        <f t="shared" si="0"/>
        <v>128420000</v>
      </c>
      <c r="B65" s="175"/>
      <c r="C65" s="163"/>
      <c r="D65" s="162"/>
      <c r="E65" s="144">
        <f t="shared" si="2"/>
        <v>284200</v>
      </c>
      <c r="F65" s="144" t="e">
        <f>IF(E65="","",VLOOKUP(E65,'学校番号'!$A$2:$B$60,2,FALSE))</f>
        <v>#N/A</v>
      </c>
      <c r="G65" s="144">
        <f t="shared" si="3"/>
        <v>128420000</v>
      </c>
      <c r="H65" s="2" t="str">
        <f t="shared" si="1"/>
        <v> </v>
      </c>
    </row>
    <row r="66" spans="1:8" ht="13.5">
      <c r="A66" s="160">
        <f aca="true" t="shared" si="4" ref="A66:A101">128420000+B66</f>
        <v>128420000</v>
      </c>
      <c r="B66" s="175"/>
      <c r="C66" s="163"/>
      <c r="D66" s="162"/>
      <c r="E66" s="144">
        <f t="shared" si="2"/>
        <v>284200</v>
      </c>
      <c r="F66" s="144" t="e">
        <f>IF(E66="","",VLOOKUP(E66,'学校番号'!$A$2:$B$60,2,FALSE))</f>
        <v>#N/A</v>
      </c>
      <c r="G66" s="144">
        <f t="shared" si="3"/>
        <v>128420000</v>
      </c>
      <c r="H66" s="2" t="str">
        <f aca="true" t="shared" si="5" ref="H66:H101">LEFTB(C66,10)&amp;" "&amp;RIGHTB(C66,1)</f>
        <v> </v>
      </c>
    </row>
    <row r="67" spans="1:8" ht="13.5">
      <c r="A67" s="160">
        <f t="shared" si="4"/>
        <v>128420000</v>
      </c>
      <c r="B67" s="175"/>
      <c r="C67" s="163"/>
      <c r="D67" s="162"/>
      <c r="E67" s="144">
        <f aca="true" t="shared" si="6" ref="E67:E101">IF(A67="","",VALUE(MID(A67,2,6)))</f>
        <v>284200</v>
      </c>
      <c r="F67" s="144" t="e">
        <f>IF(E67="","",VLOOKUP(E67,'学校番号'!$A$2:$B$60,2,FALSE))</f>
        <v>#N/A</v>
      </c>
      <c r="G67" s="144">
        <f aca="true" t="shared" si="7" ref="G67:G101">A67</f>
        <v>128420000</v>
      </c>
      <c r="H67" s="2" t="str">
        <f t="shared" si="5"/>
        <v> </v>
      </c>
    </row>
    <row r="68" spans="1:8" ht="13.5">
      <c r="A68" s="160">
        <f t="shared" si="4"/>
        <v>128420000</v>
      </c>
      <c r="B68" s="175"/>
      <c r="C68" s="163"/>
      <c r="D68" s="162"/>
      <c r="E68" s="144">
        <f t="shared" si="6"/>
        <v>284200</v>
      </c>
      <c r="F68" s="144" t="e">
        <f>IF(E68="","",VLOOKUP(E68,'学校番号'!$A$2:$B$60,2,FALSE))</f>
        <v>#N/A</v>
      </c>
      <c r="G68" s="144">
        <f t="shared" si="7"/>
        <v>128420000</v>
      </c>
      <c r="H68" s="2" t="str">
        <f t="shared" si="5"/>
        <v> </v>
      </c>
    </row>
    <row r="69" spans="1:8" ht="13.5">
      <c r="A69" s="160">
        <f t="shared" si="4"/>
        <v>128420000</v>
      </c>
      <c r="B69" s="175"/>
      <c r="C69" s="163"/>
      <c r="D69" s="162"/>
      <c r="E69" s="144">
        <f t="shared" si="6"/>
        <v>284200</v>
      </c>
      <c r="F69" s="144" t="e">
        <f>IF(E69="","",VLOOKUP(E69,'学校番号'!$A$2:$B$60,2,FALSE))</f>
        <v>#N/A</v>
      </c>
      <c r="G69" s="144">
        <f t="shared" si="7"/>
        <v>128420000</v>
      </c>
      <c r="H69" s="2" t="str">
        <f t="shared" si="5"/>
        <v> </v>
      </c>
    </row>
    <row r="70" spans="1:8" ht="13.5">
      <c r="A70" s="160">
        <f t="shared" si="4"/>
        <v>128420000</v>
      </c>
      <c r="B70" s="175"/>
      <c r="C70" s="163"/>
      <c r="D70" s="162"/>
      <c r="E70" s="144">
        <f t="shared" si="6"/>
        <v>284200</v>
      </c>
      <c r="F70" s="144" t="e">
        <f>IF(E70="","",VLOOKUP(E70,'学校番号'!$A$2:$B$60,2,FALSE))</f>
        <v>#N/A</v>
      </c>
      <c r="G70" s="144">
        <f t="shared" si="7"/>
        <v>128420000</v>
      </c>
      <c r="H70" s="2" t="str">
        <f t="shared" si="5"/>
        <v> </v>
      </c>
    </row>
    <row r="71" spans="1:8" ht="13.5">
      <c r="A71" s="160">
        <f t="shared" si="4"/>
        <v>128420000</v>
      </c>
      <c r="B71" s="175"/>
      <c r="C71" s="163"/>
      <c r="D71" s="162"/>
      <c r="E71" s="144">
        <f t="shared" si="6"/>
        <v>284200</v>
      </c>
      <c r="F71" s="144" t="e">
        <f>IF(E71="","",VLOOKUP(E71,'学校番号'!$A$2:$B$60,2,FALSE))</f>
        <v>#N/A</v>
      </c>
      <c r="G71" s="144">
        <f t="shared" si="7"/>
        <v>128420000</v>
      </c>
      <c r="H71" s="2" t="str">
        <f t="shared" si="5"/>
        <v> </v>
      </c>
    </row>
    <row r="72" spans="1:8" ht="13.5">
      <c r="A72" s="160">
        <f t="shared" si="4"/>
        <v>128420000</v>
      </c>
      <c r="B72" s="175"/>
      <c r="C72" s="163"/>
      <c r="D72" s="162"/>
      <c r="E72" s="144">
        <f t="shared" si="6"/>
        <v>284200</v>
      </c>
      <c r="F72" s="144" t="e">
        <f>IF(E72="","",VLOOKUP(E72,'学校番号'!$A$2:$B$60,2,FALSE))</f>
        <v>#N/A</v>
      </c>
      <c r="G72" s="144">
        <f t="shared" si="7"/>
        <v>128420000</v>
      </c>
      <c r="H72" s="2" t="str">
        <f t="shared" si="5"/>
        <v> </v>
      </c>
    </row>
    <row r="73" spans="1:8" ht="13.5">
      <c r="A73" s="160">
        <f t="shared" si="4"/>
        <v>128420000</v>
      </c>
      <c r="B73" s="175"/>
      <c r="C73" s="163"/>
      <c r="D73" s="162"/>
      <c r="E73" s="144">
        <f t="shared" si="6"/>
        <v>284200</v>
      </c>
      <c r="F73" s="144" t="e">
        <f>IF(E73="","",VLOOKUP(E73,'学校番号'!$A$2:$B$60,2,FALSE))</f>
        <v>#N/A</v>
      </c>
      <c r="G73" s="144">
        <f t="shared" si="7"/>
        <v>128420000</v>
      </c>
      <c r="H73" s="2" t="str">
        <f t="shared" si="5"/>
        <v> </v>
      </c>
    </row>
    <row r="74" spans="1:8" ht="13.5">
      <c r="A74" s="160">
        <f t="shared" si="4"/>
        <v>128420000</v>
      </c>
      <c r="B74" s="175"/>
      <c r="C74" s="163"/>
      <c r="D74" s="162"/>
      <c r="E74" s="144">
        <f t="shared" si="6"/>
        <v>284200</v>
      </c>
      <c r="F74" s="144" t="e">
        <f>IF(E74="","",VLOOKUP(E74,'学校番号'!$A$2:$B$60,2,FALSE))</f>
        <v>#N/A</v>
      </c>
      <c r="G74" s="144">
        <f t="shared" si="7"/>
        <v>128420000</v>
      </c>
      <c r="H74" s="2" t="str">
        <f t="shared" si="5"/>
        <v> </v>
      </c>
    </row>
    <row r="75" spans="1:8" ht="13.5">
      <c r="A75" s="160">
        <f t="shared" si="4"/>
        <v>128420000</v>
      </c>
      <c r="B75" s="175"/>
      <c r="C75" s="163"/>
      <c r="D75" s="162"/>
      <c r="E75" s="144">
        <f t="shared" si="6"/>
        <v>284200</v>
      </c>
      <c r="F75" s="144" t="e">
        <f>IF(E75="","",VLOOKUP(E75,'学校番号'!$A$2:$B$60,2,FALSE))</f>
        <v>#N/A</v>
      </c>
      <c r="G75" s="144">
        <f t="shared" si="7"/>
        <v>128420000</v>
      </c>
      <c r="H75" s="2" t="str">
        <f t="shared" si="5"/>
        <v> </v>
      </c>
    </row>
    <row r="76" spans="1:8" ht="13.5">
      <c r="A76" s="160">
        <f t="shared" si="4"/>
        <v>128420000</v>
      </c>
      <c r="B76" s="175"/>
      <c r="C76" s="163"/>
      <c r="D76" s="162"/>
      <c r="E76" s="144">
        <f t="shared" si="6"/>
        <v>284200</v>
      </c>
      <c r="F76" s="144" t="e">
        <f>IF(E76="","",VLOOKUP(E76,'学校番号'!$A$2:$B$60,2,FALSE))</f>
        <v>#N/A</v>
      </c>
      <c r="G76" s="144">
        <f t="shared" si="7"/>
        <v>128420000</v>
      </c>
      <c r="H76" s="2" t="str">
        <f t="shared" si="5"/>
        <v> </v>
      </c>
    </row>
    <row r="77" spans="1:8" ht="13.5">
      <c r="A77" s="160">
        <f t="shared" si="4"/>
        <v>128420000</v>
      </c>
      <c r="B77" s="175"/>
      <c r="C77" s="163"/>
      <c r="D77" s="162"/>
      <c r="E77" s="144">
        <f t="shared" si="6"/>
        <v>284200</v>
      </c>
      <c r="F77" s="144" t="e">
        <f>IF(E77="","",VLOOKUP(E77,'学校番号'!$A$2:$B$60,2,FALSE))</f>
        <v>#N/A</v>
      </c>
      <c r="G77" s="144">
        <f t="shared" si="7"/>
        <v>128420000</v>
      </c>
      <c r="H77" s="2" t="str">
        <f t="shared" si="5"/>
        <v> </v>
      </c>
    </row>
    <row r="78" spans="1:8" ht="13.5">
      <c r="A78" s="160">
        <f t="shared" si="4"/>
        <v>128420000</v>
      </c>
      <c r="B78" s="175"/>
      <c r="C78" s="163"/>
      <c r="D78" s="162"/>
      <c r="E78" s="144">
        <f t="shared" si="6"/>
        <v>284200</v>
      </c>
      <c r="F78" s="144" t="e">
        <f>IF(E78="","",VLOOKUP(E78,'学校番号'!$A$2:$B$60,2,FALSE))</f>
        <v>#N/A</v>
      </c>
      <c r="G78" s="144">
        <f t="shared" si="7"/>
        <v>128420000</v>
      </c>
      <c r="H78" s="2" t="str">
        <f t="shared" si="5"/>
        <v> </v>
      </c>
    </row>
    <row r="79" spans="1:8" ht="13.5">
      <c r="A79" s="160">
        <f t="shared" si="4"/>
        <v>128420000</v>
      </c>
      <c r="B79" s="175"/>
      <c r="C79" s="163"/>
      <c r="D79" s="162"/>
      <c r="E79" s="144">
        <f t="shared" si="6"/>
        <v>284200</v>
      </c>
      <c r="F79" s="144" t="e">
        <f>IF(E79="","",VLOOKUP(E79,'学校番号'!$A$2:$B$60,2,FALSE))</f>
        <v>#N/A</v>
      </c>
      <c r="G79" s="144">
        <f t="shared" si="7"/>
        <v>128420000</v>
      </c>
      <c r="H79" s="2" t="str">
        <f t="shared" si="5"/>
        <v> </v>
      </c>
    </row>
    <row r="80" spans="1:8" ht="13.5">
      <c r="A80" s="160">
        <f t="shared" si="4"/>
        <v>128420000</v>
      </c>
      <c r="B80" s="175"/>
      <c r="C80" s="163"/>
      <c r="D80" s="162"/>
      <c r="E80" s="144">
        <f t="shared" si="6"/>
        <v>284200</v>
      </c>
      <c r="F80" s="144" t="e">
        <f>IF(E80="","",VLOOKUP(E80,'学校番号'!$A$2:$B$60,2,FALSE))</f>
        <v>#N/A</v>
      </c>
      <c r="G80" s="144">
        <f t="shared" si="7"/>
        <v>128420000</v>
      </c>
      <c r="H80" s="2" t="str">
        <f t="shared" si="5"/>
        <v> </v>
      </c>
    </row>
    <row r="81" spans="1:8" ht="13.5">
      <c r="A81" s="160">
        <f t="shared" si="4"/>
        <v>128420000</v>
      </c>
      <c r="B81" s="175"/>
      <c r="C81" s="163"/>
      <c r="D81" s="162"/>
      <c r="E81" s="144">
        <f t="shared" si="6"/>
        <v>284200</v>
      </c>
      <c r="F81" s="144" t="e">
        <f>IF(E81="","",VLOOKUP(E81,'学校番号'!$A$2:$B$60,2,FALSE))</f>
        <v>#N/A</v>
      </c>
      <c r="G81" s="144">
        <f t="shared" si="7"/>
        <v>128420000</v>
      </c>
      <c r="H81" s="2" t="str">
        <f t="shared" si="5"/>
        <v> </v>
      </c>
    </row>
    <row r="82" spans="1:8" ht="13.5">
      <c r="A82" s="160">
        <f t="shared" si="4"/>
        <v>128420000</v>
      </c>
      <c r="B82" s="175"/>
      <c r="C82" s="163"/>
      <c r="D82" s="162"/>
      <c r="E82" s="144">
        <f t="shared" si="6"/>
        <v>284200</v>
      </c>
      <c r="F82" s="144" t="e">
        <f>IF(E82="","",VLOOKUP(E82,'学校番号'!$A$2:$B$60,2,FALSE))</f>
        <v>#N/A</v>
      </c>
      <c r="G82" s="144">
        <f t="shared" si="7"/>
        <v>128420000</v>
      </c>
      <c r="H82" s="2" t="str">
        <f t="shared" si="5"/>
        <v> </v>
      </c>
    </row>
    <row r="83" spans="1:8" ht="13.5">
      <c r="A83" s="160">
        <f t="shared" si="4"/>
        <v>128420000</v>
      </c>
      <c r="B83" s="175"/>
      <c r="C83" s="163"/>
      <c r="D83" s="162"/>
      <c r="E83" s="144">
        <f t="shared" si="6"/>
        <v>284200</v>
      </c>
      <c r="F83" s="144" t="e">
        <f>IF(E83="","",VLOOKUP(E83,'学校番号'!$A$2:$B$60,2,FALSE))</f>
        <v>#N/A</v>
      </c>
      <c r="G83" s="144">
        <f t="shared" si="7"/>
        <v>128420000</v>
      </c>
      <c r="H83" s="2" t="str">
        <f t="shared" si="5"/>
        <v> </v>
      </c>
    </row>
    <row r="84" spans="1:8" ht="13.5">
      <c r="A84" s="160">
        <f t="shared" si="4"/>
        <v>128420000</v>
      </c>
      <c r="B84" s="175"/>
      <c r="C84" s="163"/>
      <c r="D84" s="162"/>
      <c r="E84" s="144">
        <f t="shared" si="6"/>
        <v>284200</v>
      </c>
      <c r="F84" s="144" t="e">
        <f>IF(E84="","",VLOOKUP(E84,'学校番号'!$A$2:$B$60,2,FALSE))</f>
        <v>#N/A</v>
      </c>
      <c r="G84" s="144">
        <f t="shared" si="7"/>
        <v>128420000</v>
      </c>
      <c r="H84" s="2" t="str">
        <f t="shared" si="5"/>
        <v> </v>
      </c>
    </row>
    <row r="85" spans="1:8" ht="13.5">
      <c r="A85" s="160">
        <f t="shared" si="4"/>
        <v>128420000</v>
      </c>
      <c r="B85" s="175"/>
      <c r="C85" s="163"/>
      <c r="D85" s="162"/>
      <c r="E85" s="144">
        <f t="shared" si="6"/>
        <v>284200</v>
      </c>
      <c r="F85" s="144" t="e">
        <f>IF(E85="","",VLOOKUP(E85,'学校番号'!$A$2:$B$60,2,FALSE))</f>
        <v>#N/A</v>
      </c>
      <c r="G85" s="144">
        <f t="shared" si="7"/>
        <v>128420000</v>
      </c>
      <c r="H85" s="2" t="str">
        <f t="shared" si="5"/>
        <v> </v>
      </c>
    </row>
    <row r="86" spans="1:8" ht="13.5">
      <c r="A86" s="160">
        <f t="shared" si="4"/>
        <v>128420000</v>
      </c>
      <c r="B86" s="175"/>
      <c r="C86" s="163"/>
      <c r="D86" s="162"/>
      <c r="E86" s="144">
        <f t="shared" si="6"/>
        <v>284200</v>
      </c>
      <c r="F86" s="144" t="e">
        <f>IF(E86="","",VLOOKUP(E86,'学校番号'!$A$2:$B$60,2,FALSE))</f>
        <v>#N/A</v>
      </c>
      <c r="G86" s="144">
        <f t="shared" si="7"/>
        <v>128420000</v>
      </c>
      <c r="H86" s="2" t="str">
        <f t="shared" si="5"/>
        <v> </v>
      </c>
    </row>
    <row r="87" spans="1:8" ht="13.5">
      <c r="A87" s="160">
        <f t="shared" si="4"/>
        <v>128420000</v>
      </c>
      <c r="B87" s="175"/>
      <c r="C87" s="163"/>
      <c r="D87" s="162"/>
      <c r="E87" s="144">
        <f t="shared" si="6"/>
        <v>284200</v>
      </c>
      <c r="F87" s="144" t="e">
        <f>IF(E87="","",VLOOKUP(E87,'学校番号'!$A$2:$B$60,2,FALSE))</f>
        <v>#N/A</v>
      </c>
      <c r="G87" s="144">
        <f t="shared" si="7"/>
        <v>128420000</v>
      </c>
      <c r="H87" s="2" t="str">
        <f t="shared" si="5"/>
        <v> </v>
      </c>
    </row>
    <row r="88" spans="1:8" ht="13.5">
      <c r="A88" s="160">
        <f t="shared" si="4"/>
        <v>128420000</v>
      </c>
      <c r="B88" s="175"/>
      <c r="C88" s="163"/>
      <c r="D88" s="162"/>
      <c r="E88" s="144">
        <f t="shared" si="6"/>
        <v>284200</v>
      </c>
      <c r="F88" s="144" t="e">
        <f>IF(E88="","",VLOOKUP(E88,'学校番号'!$A$2:$B$60,2,FALSE))</f>
        <v>#N/A</v>
      </c>
      <c r="G88" s="144">
        <f t="shared" si="7"/>
        <v>128420000</v>
      </c>
      <c r="H88" s="2" t="str">
        <f t="shared" si="5"/>
        <v> </v>
      </c>
    </row>
    <row r="89" spans="1:8" ht="13.5">
      <c r="A89" s="160">
        <f t="shared" si="4"/>
        <v>128420000</v>
      </c>
      <c r="B89" s="175"/>
      <c r="C89" s="163"/>
      <c r="D89" s="162"/>
      <c r="E89" s="144">
        <f t="shared" si="6"/>
        <v>284200</v>
      </c>
      <c r="F89" s="144" t="e">
        <f>IF(E89="","",VLOOKUP(E89,'学校番号'!$A$2:$B$60,2,FALSE))</f>
        <v>#N/A</v>
      </c>
      <c r="G89" s="144">
        <f t="shared" si="7"/>
        <v>128420000</v>
      </c>
      <c r="H89" s="2" t="str">
        <f t="shared" si="5"/>
        <v> </v>
      </c>
    </row>
    <row r="90" spans="1:8" ht="13.5">
      <c r="A90" s="160">
        <f t="shared" si="4"/>
        <v>128420000</v>
      </c>
      <c r="B90" s="175"/>
      <c r="C90" s="163"/>
      <c r="D90" s="162"/>
      <c r="E90" s="144">
        <f t="shared" si="6"/>
        <v>284200</v>
      </c>
      <c r="F90" s="144" t="e">
        <f>IF(E90="","",VLOOKUP(E90,'学校番号'!$A$2:$B$60,2,FALSE))</f>
        <v>#N/A</v>
      </c>
      <c r="G90" s="144">
        <f t="shared" si="7"/>
        <v>128420000</v>
      </c>
      <c r="H90" s="2" t="str">
        <f t="shared" si="5"/>
        <v> </v>
      </c>
    </row>
    <row r="91" spans="1:8" ht="13.5">
      <c r="A91" s="160">
        <f t="shared" si="4"/>
        <v>128420000</v>
      </c>
      <c r="B91" s="175"/>
      <c r="C91" s="163"/>
      <c r="D91" s="162"/>
      <c r="E91" s="144">
        <f t="shared" si="6"/>
        <v>284200</v>
      </c>
      <c r="F91" s="144" t="e">
        <f>IF(E91="","",VLOOKUP(E91,'学校番号'!$A$2:$B$60,2,FALSE))</f>
        <v>#N/A</v>
      </c>
      <c r="G91" s="144">
        <f t="shared" si="7"/>
        <v>128420000</v>
      </c>
      <c r="H91" s="2" t="str">
        <f t="shared" si="5"/>
        <v> </v>
      </c>
    </row>
    <row r="92" spans="1:8" ht="13.5">
      <c r="A92" s="160">
        <f t="shared" si="4"/>
        <v>128420000</v>
      </c>
      <c r="B92" s="175"/>
      <c r="C92" s="163"/>
      <c r="D92" s="162"/>
      <c r="E92" s="144">
        <f t="shared" si="6"/>
        <v>284200</v>
      </c>
      <c r="F92" s="144" t="e">
        <f>IF(E92="","",VLOOKUP(E92,'学校番号'!$A$2:$B$60,2,FALSE))</f>
        <v>#N/A</v>
      </c>
      <c r="G92" s="144">
        <f t="shared" si="7"/>
        <v>128420000</v>
      </c>
      <c r="H92" s="2" t="str">
        <f t="shared" si="5"/>
        <v> </v>
      </c>
    </row>
    <row r="93" spans="1:8" ht="13.5">
      <c r="A93" s="160">
        <f t="shared" si="4"/>
        <v>128420000</v>
      </c>
      <c r="B93" s="175"/>
      <c r="C93" s="163"/>
      <c r="D93" s="162"/>
      <c r="E93" s="144">
        <f t="shared" si="6"/>
        <v>284200</v>
      </c>
      <c r="F93" s="144" t="e">
        <f>IF(E93="","",VLOOKUP(E93,'学校番号'!$A$2:$B$60,2,FALSE))</f>
        <v>#N/A</v>
      </c>
      <c r="G93" s="144">
        <f t="shared" si="7"/>
        <v>128420000</v>
      </c>
      <c r="H93" s="2" t="str">
        <f t="shared" si="5"/>
        <v> </v>
      </c>
    </row>
    <row r="94" spans="1:8" ht="13.5">
      <c r="A94" s="160">
        <f t="shared" si="4"/>
        <v>128420000</v>
      </c>
      <c r="B94" s="175"/>
      <c r="C94" s="163"/>
      <c r="D94" s="162"/>
      <c r="E94" s="144">
        <f t="shared" si="6"/>
        <v>284200</v>
      </c>
      <c r="F94" s="144" t="e">
        <f>IF(E94="","",VLOOKUP(E94,'学校番号'!$A$2:$B$60,2,FALSE))</f>
        <v>#N/A</v>
      </c>
      <c r="G94" s="144">
        <f t="shared" si="7"/>
        <v>128420000</v>
      </c>
      <c r="H94" s="2" t="str">
        <f t="shared" si="5"/>
        <v> </v>
      </c>
    </row>
    <row r="95" spans="1:8" ht="13.5">
      <c r="A95" s="160">
        <f t="shared" si="4"/>
        <v>128420000</v>
      </c>
      <c r="B95" s="175"/>
      <c r="C95" s="163"/>
      <c r="D95" s="162"/>
      <c r="E95" s="144">
        <f t="shared" si="6"/>
        <v>284200</v>
      </c>
      <c r="F95" s="144" t="e">
        <f>IF(E95="","",VLOOKUP(E95,'学校番号'!$A$2:$B$60,2,FALSE))</f>
        <v>#N/A</v>
      </c>
      <c r="G95" s="144">
        <f t="shared" si="7"/>
        <v>128420000</v>
      </c>
      <c r="H95" s="2" t="str">
        <f t="shared" si="5"/>
        <v> </v>
      </c>
    </row>
    <row r="96" spans="1:8" ht="13.5">
      <c r="A96" s="160">
        <f t="shared" si="4"/>
        <v>128420000</v>
      </c>
      <c r="B96" s="175"/>
      <c r="C96" s="163"/>
      <c r="D96" s="162"/>
      <c r="E96" s="144">
        <f t="shared" si="6"/>
        <v>284200</v>
      </c>
      <c r="F96" s="144" t="e">
        <f>IF(E96="","",VLOOKUP(E96,'学校番号'!$A$2:$B$60,2,FALSE))</f>
        <v>#N/A</v>
      </c>
      <c r="G96" s="144">
        <f t="shared" si="7"/>
        <v>128420000</v>
      </c>
      <c r="H96" s="2" t="str">
        <f t="shared" si="5"/>
        <v> </v>
      </c>
    </row>
    <row r="97" spans="1:8" ht="13.5">
      <c r="A97" s="160">
        <f t="shared" si="4"/>
        <v>128420000</v>
      </c>
      <c r="B97" s="175"/>
      <c r="C97" s="163"/>
      <c r="D97" s="162"/>
      <c r="E97" s="144">
        <f t="shared" si="6"/>
        <v>284200</v>
      </c>
      <c r="F97" s="144" t="e">
        <f>IF(E97="","",VLOOKUP(E97,'学校番号'!$A$2:$B$60,2,FALSE))</f>
        <v>#N/A</v>
      </c>
      <c r="G97" s="144">
        <f t="shared" si="7"/>
        <v>128420000</v>
      </c>
      <c r="H97" s="2" t="str">
        <f t="shared" si="5"/>
        <v> </v>
      </c>
    </row>
    <row r="98" spans="1:8" ht="13.5">
      <c r="A98" s="160">
        <f t="shared" si="4"/>
        <v>128420000</v>
      </c>
      <c r="B98" s="175"/>
      <c r="C98" s="163"/>
      <c r="D98" s="162"/>
      <c r="E98" s="144">
        <f t="shared" si="6"/>
        <v>284200</v>
      </c>
      <c r="F98" s="144" t="e">
        <f>IF(E98="","",VLOOKUP(E98,'学校番号'!$A$2:$B$60,2,FALSE))</f>
        <v>#N/A</v>
      </c>
      <c r="G98" s="144">
        <f t="shared" si="7"/>
        <v>128420000</v>
      </c>
      <c r="H98" s="2" t="str">
        <f t="shared" si="5"/>
        <v> </v>
      </c>
    </row>
    <row r="99" spans="1:8" ht="13.5">
      <c r="A99" s="160">
        <f t="shared" si="4"/>
        <v>128420000</v>
      </c>
      <c r="B99" s="175"/>
      <c r="C99" s="163"/>
      <c r="D99" s="162"/>
      <c r="E99" s="144">
        <f t="shared" si="6"/>
        <v>284200</v>
      </c>
      <c r="F99" s="144" t="e">
        <f>IF(E99="","",VLOOKUP(E99,'学校番号'!$A$2:$B$60,2,FALSE))</f>
        <v>#N/A</v>
      </c>
      <c r="G99" s="144">
        <f t="shared" si="7"/>
        <v>128420000</v>
      </c>
      <c r="H99" s="2" t="str">
        <f t="shared" si="5"/>
        <v> </v>
      </c>
    </row>
    <row r="100" spans="1:8" ht="13.5">
      <c r="A100" s="160">
        <f t="shared" si="4"/>
        <v>128420000</v>
      </c>
      <c r="B100" s="175"/>
      <c r="C100" s="163"/>
      <c r="D100" s="162"/>
      <c r="E100" s="144">
        <f t="shared" si="6"/>
        <v>284200</v>
      </c>
      <c r="F100" s="144" t="e">
        <f>IF(E100="","",VLOOKUP(E100,'学校番号'!$A$2:$B$60,2,FALSE))</f>
        <v>#N/A</v>
      </c>
      <c r="G100" s="144">
        <f t="shared" si="7"/>
        <v>128420000</v>
      </c>
      <c r="H100" s="2" t="str">
        <f t="shared" si="5"/>
        <v> </v>
      </c>
    </row>
    <row r="101" spans="1:8" ht="13.5">
      <c r="A101" s="160">
        <f t="shared" si="4"/>
        <v>128420000</v>
      </c>
      <c r="B101" s="175"/>
      <c r="C101" s="163"/>
      <c r="D101" s="162"/>
      <c r="E101" s="144">
        <f t="shared" si="6"/>
        <v>284200</v>
      </c>
      <c r="F101" s="144" t="e">
        <f>IF(E101="","",VLOOKUP(E101,'学校番号'!$A$2:$B$60,2,FALSE))</f>
        <v>#N/A</v>
      </c>
      <c r="G101" s="144">
        <f t="shared" si="7"/>
        <v>128420000</v>
      </c>
      <c r="H101" s="2" t="str">
        <f t="shared" si="5"/>
        <v> </v>
      </c>
    </row>
  </sheetData>
  <sheetProtection selectLockedCell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T72"/>
  <sheetViews>
    <sheetView zoomScalePageLayoutView="0" workbookViewId="0" topLeftCell="A1">
      <pane xSplit="4" ySplit="3" topLeftCell="E4" activePane="bottomRight" state="frozen"/>
      <selection pane="topLeft" activeCell="C1" sqref="C1"/>
      <selection pane="topRight" activeCell="G1" sqref="G1"/>
      <selection pane="bottomLeft" activeCell="C4" sqref="C4"/>
      <selection pane="bottomRight" activeCell="E4" sqref="E4"/>
    </sheetView>
  </sheetViews>
  <sheetFormatPr defaultColWidth="9.00390625" defaultRowHeight="13.5"/>
  <cols>
    <col min="1" max="1" width="3.50390625" style="1" hidden="1" customWidth="1"/>
    <col min="2" max="2" width="5.00390625" style="1" customWidth="1"/>
    <col min="3" max="3" width="11.00390625" style="1" customWidth="1"/>
    <col min="4" max="4" width="5.875" style="1" customWidth="1"/>
    <col min="5" max="5" width="5.00390625" style="2" customWidth="1"/>
    <col min="6" max="8" width="3.375" style="2" customWidth="1"/>
    <col min="9" max="9" width="9.25390625" style="2" customWidth="1"/>
    <col min="10" max="10" width="6.625" style="2" bestFit="1" customWidth="1"/>
    <col min="11" max="11" width="12.375" style="2" bestFit="1" customWidth="1"/>
    <col min="12" max="12" width="10.50390625" style="2" bestFit="1" customWidth="1"/>
    <col min="13" max="13" width="10.375" style="1" bestFit="1" customWidth="1"/>
    <col min="14" max="14" width="10.50390625" style="1" bestFit="1" customWidth="1"/>
    <col min="15" max="15" width="6.00390625" style="2" hidden="1" customWidth="1"/>
    <col min="16" max="16" width="9.00390625" style="2" customWidth="1"/>
    <col min="17" max="17" width="26.625" style="2" customWidth="1"/>
    <col min="18" max="16384" width="9.00390625" style="2" customWidth="1"/>
  </cols>
  <sheetData>
    <row r="1" spans="1:15" ht="15.75" customHeight="1" hidden="1">
      <c r="A1" s="1">
        <v>2</v>
      </c>
      <c r="C1" s="1">
        <v>3</v>
      </c>
      <c r="D1" s="1">
        <v>4</v>
      </c>
      <c r="E1" s="1">
        <v>7</v>
      </c>
      <c r="F1" s="1">
        <v>8</v>
      </c>
      <c r="G1" s="1">
        <v>9</v>
      </c>
      <c r="H1" s="1">
        <v>10</v>
      </c>
      <c r="I1" s="1">
        <v>12</v>
      </c>
      <c r="J1" s="1">
        <v>14</v>
      </c>
      <c r="K1" s="1">
        <v>15</v>
      </c>
      <c r="L1" s="1">
        <v>16</v>
      </c>
      <c r="M1" s="1">
        <v>17</v>
      </c>
      <c r="N1" s="1">
        <v>19</v>
      </c>
      <c r="O1" s="5">
        <v>20</v>
      </c>
    </row>
    <row r="2" spans="1:15" ht="13.5" customHeight="1">
      <c r="A2" s="263" t="s">
        <v>19</v>
      </c>
      <c r="B2" s="265" t="s">
        <v>53</v>
      </c>
      <c r="C2" s="255" t="s">
        <v>85</v>
      </c>
      <c r="D2" s="255" t="s">
        <v>22</v>
      </c>
      <c r="E2" s="255" t="s">
        <v>112</v>
      </c>
      <c r="F2" s="48" t="s">
        <v>6</v>
      </c>
      <c r="G2" s="48" t="s">
        <v>7</v>
      </c>
      <c r="H2" s="49" t="s">
        <v>113</v>
      </c>
      <c r="I2" s="255" t="s">
        <v>5</v>
      </c>
      <c r="J2" s="255" t="s">
        <v>114</v>
      </c>
      <c r="K2" s="255" t="s">
        <v>2</v>
      </c>
      <c r="L2" s="255" t="s">
        <v>4</v>
      </c>
      <c r="M2" s="255" t="s">
        <v>17</v>
      </c>
      <c r="N2" s="255" t="s">
        <v>33</v>
      </c>
      <c r="O2" s="253" t="s">
        <v>32</v>
      </c>
    </row>
    <row r="3" spans="1:15" ht="13.5">
      <c r="A3" s="264"/>
      <c r="B3" s="266"/>
      <c r="C3" s="256"/>
      <c r="D3" s="256"/>
      <c r="E3" s="256"/>
      <c r="F3" s="50"/>
      <c r="G3" s="50" t="s">
        <v>115</v>
      </c>
      <c r="H3" s="50" t="s">
        <v>116</v>
      </c>
      <c r="I3" s="256"/>
      <c r="J3" s="256"/>
      <c r="K3" s="256"/>
      <c r="L3" s="256"/>
      <c r="M3" s="256"/>
      <c r="N3" s="256"/>
      <c r="O3" s="254"/>
    </row>
    <row r="4" spans="1:18" ht="14.25" customHeight="1">
      <c r="A4" s="59" t="s">
        <v>89</v>
      </c>
      <c r="B4" s="267" t="s">
        <v>111</v>
      </c>
      <c r="C4" s="51" t="s">
        <v>88</v>
      </c>
      <c r="D4" s="52" t="s">
        <v>110</v>
      </c>
      <c r="E4" s="53"/>
      <c r="F4" s="54"/>
      <c r="G4" s="55"/>
      <c r="H4" s="55"/>
      <c r="I4" s="56">
        <f aca="true" t="shared" si="0" ref="I4:I33">IF(AND(F4="",G4="",H4=""),"",IF(D4="01T",IF(F4="",G4&amp;""""&amp;H4,F4&amp;"'"&amp;G4&amp;""""&amp;H4),IF(D4="02F",G4&amp;"m"&amp;H4,H4&amp;"点")))</f>
      </c>
      <c r="J4" s="47">
        <f>IF(E4="","",E4)</f>
      </c>
      <c r="K4" s="47">
        <f>IF(E4="","",VLOOKUP(E4,'男子選手'!$B$2:$F$101,2,FALSE))</f>
      </c>
      <c r="L4" s="47">
        <f>IF(E4="","",VLOOKUP(E4,'男子選手'!$B$2:$F$101,5,FALSE))</f>
      </c>
      <c r="M4" s="47">
        <f>IF(E4="","",VLOOKUP(E4,'男子選手'!$B$2:$F$101,4,FALSE))</f>
      </c>
      <c r="N4" s="47" t="str">
        <f>FIXED((F4*10000+G4*100+H4)/10000000,7)</f>
        <v>0.0000000</v>
      </c>
      <c r="O4" s="60"/>
      <c r="P4" s="35"/>
      <c r="Q4" s="35"/>
      <c r="R4" s="35"/>
    </row>
    <row r="5" spans="1:18" ht="14.25" customHeight="1">
      <c r="A5" s="59" t="s">
        <v>89</v>
      </c>
      <c r="B5" s="268"/>
      <c r="C5" s="51" t="s">
        <v>71</v>
      </c>
      <c r="D5" s="52" t="s">
        <v>110</v>
      </c>
      <c r="E5" s="53"/>
      <c r="F5" s="54"/>
      <c r="G5" s="55"/>
      <c r="H5" s="55"/>
      <c r="I5" s="56">
        <f>IF(AND(F5="",G5="",H5=""),"",IF(D5="01T",IF(F5="",G5&amp;""""&amp;H5,F5&amp;"'"&amp;G5&amp;""""&amp;H5),IF(D5="02F",G5&amp;"m"&amp;H5,H5&amp;"点")))</f>
      </c>
      <c r="J5" s="47">
        <f>IF(E5="","",E5)</f>
      </c>
      <c r="K5" s="47">
        <f>IF(E5="","",VLOOKUP(E5,'男子選手'!$B$2:$F$101,2,FALSE))</f>
      </c>
      <c r="L5" s="47">
        <f>IF(E5="","",VLOOKUP(E5,'男子選手'!$B$2:$F$101,5,FALSE))</f>
      </c>
      <c r="M5" s="47">
        <f>IF(E5="","",VLOOKUP(E5,'男子選手'!$B$2:$F$101,4,FALSE))</f>
      </c>
      <c r="N5" s="47" t="str">
        <f>FIXED((F5*10000+G5*100+H5)/10000000,7)</f>
        <v>0.0000000</v>
      </c>
      <c r="O5" s="60"/>
      <c r="P5" s="35"/>
      <c r="Q5" s="35"/>
      <c r="R5" s="35"/>
    </row>
    <row r="6" spans="1:18" ht="14.25">
      <c r="A6" s="80" t="s">
        <v>89</v>
      </c>
      <c r="B6" s="268"/>
      <c r="C6" s="81" t="s">
        <v>88</v>
      </c>
      <c r="D6" s="66" t="s">
        <v>110</v>
      </c>
      <c r="E6" s="82"/>
      <c r="F6" s="67"/>
      <c r="G6" s="83"/>
      <c r="H6" s="83"/>
      <c r="I6" s="68">
        <f t="shared" si="0"/>
      </c>
      <c r="J6" s="69">
        <f aca="true" t="shared" si="1" ref="J6:J28">IF(E6="","",E6)</f>
      </c>
      <c r="K6" s="69">
        <f>IF(E6="","",VLOOKUP(E6,'男子選手'!$B$2:$F$101,2,FALSE))</f>
      </c>
      <c r="L6" s="69">
        <f>IF(E6="","",VLOOKUP(E6,'男子選手'!$B$2:$F$101,5,FALSE))</f>
      </c>
      <c r="M6" s="69">
        <f>IF(E6="","",VLOOKUP(E6,'男子選手'!$B$2:$F$101,4,FALSE))</f>
      </c>
      <c r="N6" s="69" t="str">
        <f aca="true" t="shared" si="2" ref="N6:N28">FIXED((F6*10000+G6*100+H6)/10000000,7)</f>
        <v>0.0000000</v>
      </c>
      <c r="O6" s="84"/>
      <c r="P6" s="35"/>
      <c r="Q6" s="35"/>
      <c r="R6" s="35"/>
    </row>
    <row r="7" spans="1:17" ht="14.25">
      <c r="A7" s="71" t="s">
        <v>107</v>
      </c>
      <c r="B7" s="268"/>
      <c r="C7" s="72" t="s">
        <v>117</v>
      </c>
      <c r="D7" s="73" t="s">
        <v>110</v>
      </c>
      <c r="E7" s="74"/>
      <c r="F7" s="75"/>
      <c r="G7" s="76"/>
      <c r="H7" s="76"/>
      <c r="I7" s="77">
        <f t="shared" si="0"/>
      </c>
      <c r="J7" s="78">
        <f t="shared" si="1"/>
      </c>
      <c r="K7" s="78">
        <f>IF(E7="","",VLOOKUP(E7,'男子選手'!$B$2:$F$101,2,FALSE))</f>
      </c>
      <c r="L7" s="78">
        <f>IF(E7="","",VLOOKUP(E7,'男子選手'!$B$2:$F$101,5,FALSE))</f>
      </c>
      <c r="M7" s="78">
        <f>IF(E7="","",VLOOKUP(E7,'男子選手'!$B$2:$F$101,4,FALSE))</f>
      </c>
      <c r="N7" s="78" t="str">
        <f t="shared" si="2"/>
        <v>0.0000000</v>
      </c>
      <c r="O7" s="79"/>
      <c r="Q7" s="6"/>
    </row>
    <row r="8" spans="1:17" ht="14.25">
      <c r="A8" s="59" t="s">
        <v>107</v>
      </c>
      <c r="B8" s="268"/>
      <c r="C8" s="51" t="s">
        <v>117</v>
      </c>
      <c r="D8" s="52" t="s">
        <v>110</v>
      </c>
      <c r="E8" s="53"/>
      <c r="F8" s="54"/>
      <c r="G8" s="55"/>
      <c r="H8" s="55"/>
      <c r="I8" s="56">
        <f>IF(AND(F8="",G8="",H8=""),"",IF(D8="01T",IF(F8="",G8&amp;""""&amp;H8,F8&amp;"'"&amp;G8&amp;""""&amp;H8),IF(D8="02F",G8&amp;"m"&amp;H8,H8&amp;"点")))</f>
      </c>
      <c r="J8" s="47">
        <f>IF(E8="","",E8)</f>
      </c>
      <c r="K8" s="47">
        <f>IF(E8="","",VLOOKUP(E8,'男子選手'!$B$2:$F$101,2,FALSE))</f>
      </c>
      <c r="L8" s="47">
        <f>IF(E8="","",VLOOKUP(E8,'男子選手'!$B$2:$F$101,5,FALSE))</f>
      </c>
      <c r="M8" s="47">
        <f>IF(E8="","",VLOOKUP(E8,'男子選手'!$B$2:$F$101,4,FALSE))</f>
      </c>
      <c r="N8" s="47" t="str">
        <f>FIXED((F8*10000+G8*100+H8)/10000000,7)</f>
        <v>0.0000000</v>
      </c>
      <c r="O8" s="60"/>
      <c r="Q8" s="6"/>
    </row>
    <row r="9" spans="1:16" ht="14.25">
      <c r="A9" s="80" t="s">
        <v>107</v>
      </c>
      <c r="B9" s="268"/>
      <c r="C9" s="81" t="s">
        <v>117</v>
      </c>
      <c r="D9" s="66" t="s">
        <v>110</v>
      </c>
      <c r="E9" s="82"/>
      <c r="F9" s="67"/>
      <c r="G9" s="83"/>
      <c r="H9" s="83"/>
      <c r="I9" s="68">
        <f t="shared" si="0"/>
      </c>
      <c r="J9" s="69">
        <f t="shared" si="1"/>
      </c>
      <c r="K9" s="69">
        <f>IF(E9="","",VLOOKUP(E9,'男子選手'!$B$2:$F$101,2,FALSE))</f>
      </c>
      <c r="L9" s="69">
        <f>IF(E9="","",VLOOKUP(E9,'男子選手'!$B$2:$F$101,5,FALSE))</f>
      </c>
      <c r="M9" s="69">
        <f>IF(E9="","",VLOOKUP(E9,'男子選手'!$B$2:$F$101,4,FALSE))</f>
      </c>
      <c r="N9" s="69" t="str">
        <f t="shared" si="2"/>
        <v>0.0000000</v>
      </c>
      <c r="O9" s="84"/>
      <c r="P9" s="7"/>
    </row>
    <row r="10" spans="1:15" ht="14.25">
      <c r="A10" s="71" t="s">
        <v>108</v>
      </c>
      <c r="B10" s="268"/>
      <c r="C10" s="72" t="s">
        <v>118</v>
      </c>
      <c r="D10" s="73" t="s">
        <v>110</v>
      </c>
      <c r="E10" s="74"/>
      <c r="F10" s="76"/>
      <c r="G10" s="76"/>
      <c r="H10" s="76"/>
      <c r="I10" s="77">
        <f t="shared" si="0"/>
      </c>
      <c r="J10" s="78">
        <f t="shared" si="1"/>
      </c>
      <c r="K10" s="78">
        <f>IF(E10="","",VLOOKUP(E10,'男子選手'!$B$2:$F$101,2,FALSE))</f>
      </c>
      <c r="L10" s="78">
        <f>IF(E10="","",VLOOKUP(E10,'男子選手'!$B$2:$F$101,5,FALSE))</f>
      </c>
      <c r="M10" s="78">
        <f>IF(E10="","",VLOOKUP(E10,'男子選手'!$B$2:$F$101,4,FALSE))</f>
      </c>
      <c r="N10" s="78" t="str">
        <f t="shared" si="2"/>
        <v>0.0000000</v>
      </c>
      <c r="O10" s="85"/>
    </row>
    <row r="11" spans="1:15" ht="14.25">
      <c r="A11" s="59" t="s">
        <v>108</v>
      </c>
      <c r="B11" s="268"/>
      <c r="C11" s="51" t="s">
        <v>118</v>
      </c>
      <c r="D11" s="52" t="s">
        <v>110</v>
      </c>
      <c r="E11" s="53"/>
      <c r="F11" s="55"/>
      <c r="G11" s="55"/>
      <c r="H11" s="55"/>
      <c r="I11" s="56">
        <f>IF(AND(F11="",G11="",H11=""),"",IF(D11="01T",IF(F11="",G11&amp;""""&amp;H11,F11&amp;"'"&amp;G11&amp;""""&amp;H11),IF(D11="02F",G11&amp;"m"&amp;H11,H11&amp;"点")))</f>
      </c>
      <c r="J11" s="47">
        <f>IF(E11="","",E11)</f>
      </c>
      <c r="K11" s="47">
        <f>IF(E11="","",VLOOKUP(E11,'男子選手'!$B$2:$F$101,2,FALSE))</f>
      </c>
      <c r="L11" s="47">
        <f>IF(E11="","",VLOOKUP(E11,'男子選手'!$B$2:$F$101,5,FALSE))</f>
      </c>
      <c r="M11" s="47">
        <f>IF(E11="","",VLOOKUP(E11,'男子選手'!$B$2:$F$101,4,FALSE))</f>
      </c>
      <c r="N11" s="47" t="str">
        <f>FIXED((F11*10000+G11*100+H11)/10000000,7)</f>
        <v>0.0000000</v>
      </c>
      <c r="O11" s="61"/>
    </row>
    <row r="12" spans="1:15" ht="14.25">
      <c r="A12" s="80" t="s">
        <v>108</v>
      </c>
      <c r="B12" s="268"/>
      <c r="C12" s="81" t="s">
        <v>118</v>
      </c>
      <c r="D12" s="66" t="s">
        <v>110</v>
      </c>
      <c r="E12" s="82"/>
      <c r="F12" s="83"/>
      <c r="G12" s="83"/>
      <c r="H12" s="83"/>
      <c r="I12" s="68">
        <f t="shared" si="0"/>
      </c>
      <c r="J12" s="69">
        <f t="shared" si="1"/>
      </c>
      <c r="K12" s="69">
        <f>IF(E12="","",VLOOKUP(E12,'男子選手'!$B$2:$F$101,2,FALSE))</f>
      </c>
      <c r="L12" s="69">
        <f>IF(E12="","",VLOOKUP(E12,'男子選手'!$B$2:$F$101,5,FALSE))</f>
      </c>
      <c r="M12" s="69">
        <f>IF(E12="","",VLOOKUP(E12,'男子選手'!$B$2:$F$101,4,FALSE))</f>
      </c>
      <c r="N12" s="69" t="str">
        <f t="shared" si="2"/>
        <v>0.0000000</v>
      </c>
      <c r="O12" s="86"/>
    </row>
    <row r="13" spans="1:15" ht="13.5">
      <c r="A13" s="71" t="s">
        <v>91</v>
      </c>
      <c r="B13" s="268"/>
      <c r="C13" s="72" t="s">
        <v>119</v>
      </c>
      <c r="D13" s="73" t="s">
        <v>110</v>
      </c>
      <c r="E13" s="74"/>
      <c r="F13" s="76"/>
      <c r="G13" s="76"/>
      <c r="H13" s="76"/>
      <c r="I13" s="77">
        <f t="shared" si="0"/>
      </c>
      <c r="J13" s="78">
        <f t="shared" si="1"/>
      </c>
      <c r="K13" s="78">
        <f>IF(E13="","",VLOOKUP(E13,'男子選手'!$B$2:$F$101,2,FALSE))</f>
      </c>
      <c r="L13" s="78">
        <f>IF(E13="","",VLOOKUP(E13,'男子選手'!$B$2:$F$101,5,FALSE))</f>
      </c>
      <c r="M13" s="78">
        <f>IF(E13="","",VLOOKUP(E13,'男子選手'!$B$2:$F$101,4,FALSE))</f>
      </c>
      <c r="N13" s="78" t="str">
        <f t="shared" si="2"/>
        <v>0.0000000</v>
      </c>
      <c r="O13" s="85"/>
    </row>
    <row r="14" spans="1:15" ht="13.5">
      <c r="A14" s="59" t="s">
        <v>91</v>
      </c>
      <c r="B14" s="268"/>
      <c r="C14" s="51" t="s">
        <v>119</v>
      </c>
      <c r="D14" s="52" t="s">
        <v>110</v>
      </c>
      <c r="E14" s="53"/>
      <c r="F14" s="55"/>
      <c r="G14" s="55"/>
      <c r="H14" s="55"/>
      <c r="I14" s="56">
        <f t="shared" si="0"/>
      </c>
      <c r="J14" s="47">
        <f t="shared" si="1"/>
      </c>
      <c r="K14" s="47">
        <f>IF(E14="","",VLOOKUP(E14,'男子選手'!$B$2:$F$101,2,FALSE))</f>
      </c>
      <c r="L14" s="47">
        <f>IF(E14="","",VLOOKUP(E14,'男子選手'!$B$2:$F$101,5,FALSE))</f>
      </c>
      <c r="M14" s="47">
        <f>IF(E14="","",VLOOKUP(E14,'男子選手'!$B$2:$F$101,4,FALSE))</f>
      </c>
      <c r="N14" s="47" t="str">
        <f t="shared" si="2"/>
        <v>0.0000000</v>
      </c>
      <c r="O14" s="61"/>
    </row>
    <row r="15" spans="1:15" ht="13.5">
      <c r="A15" s="80" t="s">
        <v>91</v>
      </c>
      <c r="B15" s="268"/>
      <c r="C15" s="81" t="s">
        <v>119</v>
      </c>
      <c r="D15" s="66" t="s">
        <v>110</v>
      </c>
      <c r="E15" s="82"/>
      <c r="F15" s="83"/>
      <c r="G15" s="83"/>
      <c r="H15" s="83"/>
      <c r="I15" s="68">
        <f>IF(AND(F15="",G15="",H15=""),"",IF(D15="01T",IF(F15="",G15&amp;""""&amp;H15,F15&amp;"'"&amp;G15&amp;""""&amp;H15),IF(D15="02F",G15&amp;"m"&amp;H15,H15&amp;"点")))</f>
      </c>
      <c r="J15" s="69">
        <f>IF(E15="","",E15)</f>
      </c>
      <c r="K15" s="69">
        <f>IF(E15="","",VLOOKUP(E15,'男子選手'!$B$2:$F$101,2,FALSE))</f>
      </c>
      <c r="L15" s="69">
        <f>IF(E15="","",VLOOKUP(E15,'男子選手'!$B$2:$F$101,5,FALSE))</f>
      </c>
      <c r="M15" s="69">
        <f>IF(E15="","",VLOOKUP(E15,'男子選手'!$B$2:$F$101,4,FALSE))</f>
      </c>
      <c r="N15" s="69" t="str">
        <f>FIXED((F15*10000+G15*100+H15)/10000000,7)</f>
        <v>0.0000000</v>
      </c>
      <c r="O15" s="86"/>
    </row>
    <row r="16" spans="1:15" ht="13.5">
      <c r="A16" s="71" t="s">
        <v>92</v>
      </c>
      <c r="B16" s="268"/>
      <c r="C16" s="72" t="s">
        <v>120</v>
      </c>
      <c r="D16" s="73" t="s">
        <v>110</v>
      </c>
      <c r="E16" s="74"/>
      <c r="F16" s="76"/>
      <c r="G16" s="76"/>
      <c r="H16" s="76"/>
      <c r="I16" s="77">
        <f t="shared" si="0"/>
      </c>
      <c r="J16" s="78">
        <f t="shared" si="1"/>
      </c>
      <c r="K16" s="78">
        <f>IF(E16="","",VLOOKUP(E16,'男子選手'!$B$2:$F$101,2,FALSE))</f>
      </c>
      <c r="L16" s="78">
        <f>IF(E16="","",VLOOKUP(E16,'男子選手'!$B$2:$F$101,5,FALSE))</f>
      </c>
      <c r="M16" s="78">
        <f>IF(E16="","",VLOOKUP(E16,'男子選手'!$B$2:$F$101,4,FALSE))</f>
      </c>
      <c r="N16" s="78" t="str">
        <f t="shared" si="2"/>
        <v>0.0000000</v>
      </c>
      <c r="O16" s="85"/>
    </row>
    <row r="17" spans="1:15" ht="13.5">
      <c r="A17" s="59" t="s">
        <v>92</v>
      </c>
      <c r="B17" s="268"/>
      <c r="C17" s="51" t="s">
        <v>120</v>
      </c>
      <c r="D17" s="52" t="s">
        <v>110</v>
      </c>
      <c r="E17" s="53"/>
      <c r="F17" s="55"/>
      <c r="G17" s="55"/>
      <c r="H17" s="55"/>
      <c r="I17" s="56">
        <f>IF(AND(F17="",G17="",H17=""),"",IF(D17="01T",IF(F17="",G17&amp;""""&amp;H17,F17&amp;"'"&amp;G17&amp;""""&amp;H17),IF(D17="02F",G17&amp;"m"&amp;H17,H17&amp;"点")))</f>
      </c>
      <c r="J17" s="47">
        <f>IF(E17="","",E17)</f>
      </c>
      <c r="K17" s="47">
        <f>IF(E17="","",VLOOKUP(E17,'男子選手'!$B$2:$F$101,2,FALSE))</f>
      </c>
      <c r="L17" s="47">
        <f>IF(E17="","",VLOOKUP(E17,'男子選手'!$B$2:$F$101,5,FALSE))</f>
      </c>
      <c r="M17" s="47">
        <f>IF(E17="","",VLOOKUP(E17,'男子選手'!$B$2:$F$101,4,FALSE))</f>
      </c>
      <c r="N17" s="47" t="str">
        <f>FIXED((F17*10000+G17*100+H17)/10000000,7)</f>
        <v>0.0000000</v>
      </c>
      <c r="O17" s="61"/>
    </row>
    <row r="18" spans="1:15" ht="13.5">
      <c r="A18" s="80" t="s">
        <v>92</v>
      </c>
      <c r="B18" s="268"/>
      <c r="C18" s="81" t="s">
        <v>120</v>
      </c>
      <c r="D18" s="66" t="s">
        <v>110</v>
      </c>
      <c r="E18" s="82"/>
      <c r="F18" s="83"/>
      <c r="G18" s="83"/>
      <c r="H18" s="83"/>
      <c r="I18" s="68">
        <f t="shared" si="0"/>
      </c>
      <c r="J18" s="69">
        <f t="shared" si="1"/>
      </c>
      <c r="K18" s="69">
        <f>IF(E18="","",VLOOKUP(E18,'男子選手'!$B$2:$F$101,2,FALSE))</f>
      </c>
      <c r="L18" s="69">
        <f>IF(E18="","",VLOOKUP(E18,'男子選手'!$B$2:$F$101,5,FALSE))</f>
      </c>
      <c r="M18" s="69">
        <f>IF(E18="","",VLOOKUP(E18,'男子選手'!$B$2:$F$101,4,FALSE))</f>
      </c>
      <c r="N18" s="69" t="str">
        <f t="shared" si="2"/>
        <v>0.0000000</v>
      </c>
      <c r="O18" s="86"/>
    </row>
    <row r="19" spans="1:15" ht="13.5">
      <c r="A19" s="71" t="s">
        <v>93</v>
      </c>
      <c r="B19" s="268"/>
      <c r="C19" s="72" t="s">
        <v>121</v>
      </c>
      <c r="D19" s="73" t="s">
        <v>110</v>
      </c>
      <c r="E19" s="74"/>
      <c r="F19" s="76"/>
      <c r="G19" s="76"/>
      <c r="H19" s="76"/>
      <c r="I19" s="77">
        <f t="shared" si="0"/>
      </c>
      <c r="J19" s="78">
        <f t="shared" si="1"/>
      </c>
      <c r="K19" s="78">
        <f>IF(E19="","",VLOOKUP(E19,'男子選手'!$B$2:$F$101,2,FALSE))</f>
      </c>
      <c r="L19" s="78">
        <f>IF(E19="","",VLOOKUP(E19,'男子選手'!$B$2:$F$101,5,FALSE))</f>
      </c>
      <c r="M19" s="78">
        <f>IF(E19="","",VLOOKUP(E19,'男子選手'!$B$2:$F$101,4,FALSE))</f>
      </c>
      <c r="N19" s="78" t="str">
        <f t="shared" si="2"/>
        <v>0.0000000</v>
      </c>
      <c r="O19" s="85"/>
    </row>
    <row r="20" spans="1:15" ht="13.5">
      <c r="A20" s="59" t="s">
        <v>93</v>
      </c>
      <c r="B20" s="268"/>
      <c r="C20" s="51" t="s">
        <v>121</v>
      </c>
      <c r="D20" s="52" t="s">
        <v>110</v>
      </c>
      <c r="E20" s="53"/>
      <c r="F20" s="55"/>
      <c r="G20" s="55"/>
      <c r="H20" s="55"/>
      <c r="I20" s="56">
        <f>IF(AND(F20="",G20="",H20=""),"",IF(D20="01T",IF(F20="",G20&amp;""""&amp;H20,F20&amp;"'"&amp;G20&amp;""""&amp;H20),IF(D20="02F",G20&amp;"m"&amp;H20,H20&amp;"点")))</f>
      </c>
      <c r="J20" s="47">
        <f>IF(E20="","",E20)</f>
      </c>
      <c r="K20" s="47">
        <f>IF(E20="","",VLOOKUP(E20,'男子選手'!$B$2:$F$101,2,FALSE))</f>
      </c>
      <c r="L20" s="47">
        <f>IF(E20="","",VLOOKUP(E20,'男子選手'!$B$2:$F$101,5,FALSE))</f>
      </c>
      <c r="M20" s="47">
        <f>IF(E20="","",VLOOKUP(E20,'男子選手'!$B$2:$F$101,4,FALSE))</f>
      </c>
      <c r="N20" s="47" t="str">
        <f>FIXED((F20*10000+G20*100+H20)/10000000,7)</f>
        <v>0.0000000</v>
      </c>
      <c r="O20" s="61"/>
    </row>
    <row r="21" spans="1:15" ht="13.5">
      <c r="A21" s="80" t="s">
        <v>93</v>
      </c>
      <c r="B21" s="268"/>
      <c r="C21" s="81" t="s">
        <v>121</v>
      </c>
      <c r="D21" s="66" t="s">
        <v>110</v>
      </c>
      <c r="E21" s="82"/>
      <c r="F21" s="83"/>
      <c r="G21" s="83"/>
      <c r="H21" s="83"/>
      <c r="I21" s="68">
        <f t="shared" si="0"/>
      </c>
      <c r="J21" s="69">
        <f t="shared" si="1"/>
      </c>
      <c r="K21" s="69">
        <f>IF(E21="","",VLOOKUP(E21,'男子選手'!$B$2:$F$101,2,FALSE))</f>
      </c>
      <c r="L21" s="69">
        <f>IF(E21="","",VLOOKUP(E21,'男子選手'!$B$2:$F$101,5,FALSE))</f>
      </c>
      <c r="M21" s="69">
        <f>IF(E21="","",VLOOKUP(E21,'男子選手'!$B$2:$F$101,4,FALSE))</f>
      </c>
      <c r="N21" s="69" t="str">
        <f t="shared" si="2"/>
        <v>0.0000000</v>
      </c>
      <c r="O21" s="86"/>
    </row>
    <row r="22" spans="1:15" ht="13.5">
      <c r="A22" s="71" t="s">
        <v>94</v>
      </c>
      <c r="B22" s="268"/>
      <c r="C22" s="72" t="s">
        <v>76</v>
      </c>
      <c r="D22" s="73" t="s">
        <v>110</v>
      </c>
      <c r="E22" s="74"/>
      <c r="F22" s="75"/>
      <c r="G22" s="76"/>
      <c r="H22" s="76"/>
      <c r="I22" s="77">
        <f t="shared" si="0"/>
      </c>
      <c r="J22" s="78">
        <f t="shared" si="1"/>
      </c>
      <c r="K22" s="78">
        <f>IF(E22="","",VLOOKUP(E22,'男子選手'!$B$2:$F$101,2,FALSE))</f>
      </c>
      <c r="L22" s="78">
        <f>IF(E22="","",VLOOKUP(E22,'男子選手'!$B$2:$F$101,5,FALSE))</f>
      </c>
      <c r="M22" s="78">
        <f>IF(E22="","",VLOOKUP(E22,'男子選手'!$B$2:$F$101,4,FALSE))</f>
      </c>
      <c r="N22" s="78" t="str">
        <f t="shared" si="2"/>
        <v>0.0000000</v>
      </c>
      <c r="O22" s="85"/>
    </row>
    <row r="23" spans="1:15" ht="13.5">
      <c r="A23" s="59" t="s">
        <v>94</v>
      </c>
      <c r="B23" s="268"/>
      <c r="C23" s="51" t="s">
        <v>76</v>
      </c>
      <c r="D23" s="52" t="s">
        <v>110</v>
      </c>
      <c r="E23" s="53"/>
      <c r="F23" s="54"/>
      <c r="G23" s="55"/>
      <c r="H23" s="55"/>
      <c r="I23" s="56">
        <f>IF(AND(F23="",G23="",H23=""),"",IF(D23="01T",IF(F23="",G23&amp;""""&amp;H23,F23&amp;"'"&amp;G23&amp;""""&amp;H23),IF(D23="02F",G23&amp;"m"&amp;H23,H23&amp;"点")))</f>
      </c>
      <c r="J23" s="47">
        <f>IF(E23="","",E23)</f>
      </c>
      <c r="K23" s="47">
        <f>IF(E23="","",VLOOKUP(E23,'男子選手'!$B$2:$F$101,2,FALSE))</f>
      </c>
      <c r="L23" s="47">
        <f>IF(E23="","",VLOOKUP(E23,'男子選手'!$B$2:$F$101,5,FALSE))</f>
      </c>
      <c r="M23" s="47">
        <f>IF(E23="","",VLOOKUP(E23,'男子選手'!$B$2:$F$101,4,FALSE))</f>
      </c>
      <c r="N23" s="47" t="str">
        <f>FIXED((F23*10000+G23*100+H23)/10000000,7)</f>
        <v>0.0000000</v>
      </c>
      <c r="O23" s="61"/>
    </row>
    <row r="24" spans="1:15" ht="13.5">
      <c r="A24" s="80" t="s">
        <v>94</v>
      </c>
      <c r="B24" s="268"/>
      <c r="C24" s="81" t="s">
        <v>76</v>
      </c>
      <c r="D24" s="66" t="s">
        <v>110</v>
      </c>
      <c r="E24" s="82"/>
      <c r="F24" s="67"/>
      <c r="G24" s="83"/>
      <c r="H24" s="83"/>
      <c r="I24" s="68">
        <f t="shared" si="0"/>
      </c>
      <c r="J24" s="69">
        <f t="shared" si="1"/>
      </c>
      <c r="K24" s="69">
        <f>IF(E24="","",VLOOKUP(E24,'男子選手'!$B$2:$F$101,2,FALSE))</f>
      </c>
      <c r="L24" s="69">
        <f>IF(E24="","",VLOOKUP(E24,'男子選手'!$B$2:$F$101,5,FALSE))</f>
      </c>
      <c r="M24" s="69">
        <f>IF(E24="","",VLOOKUP(E24,'男子選手'!$B$2:$F$101,4,FALSE))</f>
      </c>
      <c r="N24" s="69" t="str">
        <f t="shared" si="2"/>
        <v>0.0000000</v>
      </c>
      <c r="O24" s="86"/>
    </row>
    <row r="25" spans="1:15" ht="13.5">
      <c r="A25" s="71" t="s">
        <v>95</v>
      </c>
      <c r="B25" s="268"/>
      <c r="C25" s="72" t="s">
        <v>122</v>
      </c>
      <c r="D25" s="73" t="s">
        <v>110</v>
      </c>
      <c r="E25" s="74"/>
      <c r="F25" s="76"/>
      <c r="G25" s="76"/>
      <c r="H25" s="76"/>
      <c r="I25" s="77">
        <f t="shared" si="0"/>
      </c>
      <c r="J25" s="78">
        <f t="shared" si="1"/>
      </c>
      <c r="K25" s="78">
        <f>IF(E25="","",VLOOKUP(E25,'男子選手'!$B$2:$F$101,2,FALSE))</f>
      </c>
      <c r="L25" s="78">
        <f>IF(E25="","",VLOOKUP(E25,'男子選手'!$B$2:$F$101,5,FALSE))</f>
      </c>
      <c r="M25" s="78">
        <f>IF(E25="","",VLOOKUP(E25,'男子選手'!$B$2:$F$101,4,FALSE))</f>
      </c>
      <c r="N25" s="78" t="str">
        <f t="shared" si="2"/>
        <v>0.0000000</v>
      </c>
      <c r="O25" s="85"/>
    </row>
    <row r="26" spans="1:15" ht="13.5">
      <c r="A26" s="59" t="s">
        <v>95</v>
      </c>
      <c r="B26" s="268"/>
      <c r="C26" s="51" t="s">
        <v>122</v>
      </c>
      <c r="D26" s="52" t="s">
        <v>110</v>
      </c>
      <c r="E26" s="53"/>
      <c r="F26" s="55"/>
      <c r="G26" s="55"/>
      <c r="H26" s="55"/>
      <c r="I26" s="56">
        <f>IF(AND(F26="",G26="",H26=""),"",IF(D26="01T",IF(F26="",G26&amp;""""&amp;H26,F26&amp;"'"&amp;G26&amp;""""&amp;H26),IF(D26="02F",G26&amp;"m"&amp;H26,H26&amp;"点")))</f>
      </c>
      <c r="J26" s="47">
        <f>IF(E26="","",E26)</f>
      </c>
      <c r="K26" s="47">
        <f>IF(E26="","",VLOOKUP(E26,'男子選手'!$B$2:$F$101,2,FALSE))</f>
      </c>
      <c r="L26" s="47">
        <f>IF(E26="","",VLOOKUP(E26,'男子選手'!$B$2:$F$101,5,FALSE))</f>
      </c>
      <c r="M26" s="47">
        <f>IF(E26="","",VLOOKUP(E26,'男子選手'!$B$2:$F$101,4,FALSE))</f>
      </c>
      <c r="N26" s="47" t="str">
        <f>FIXED((F26*10000+G26*100+H26)/10000000,7)</f>
        <v>0.0000000</v>
      </c>
      <c r="O26" s="61"/>
    </row>
    <row r="27" spans="1:15" ht="13.5">
      <c r="A27" s="80" t="s">
        <v>95</v>
      </c>
      <c r="B27" s="268"/>
      <c r="C27" s="81" t="s">
        <v>122</v>
      </c>
      <c r="D27" s="66" t="s">
        <v>110</v>
      </c>
      <c r="E27" s="82"/>
      <c r="F27" s="83"/>
      <c r="G27" s="83"/>
      <c r="H27" s="83"/>
      <c r="I27" s="68">
        <f t="shared" si="0"/>
      </c>
      <c r="J27" s="69">
        <f t="shared" si="1"/>
      </c>
      <c r="K27" s="69">
        <f>IF(E27="","",VLOOKUP(E27,'男子選手'!$B$2:$F$101,2,FALSE))</f>
      </c>
      <c r="L27" s="69">
        <f>IF(E27="","",VLOOKUP(E27,'男子選手'!$B$2:$F$101,5,FALSE))</f>
      </c>
      <c r="M27" s="69">
        <f>IF(E27="","",VLOOKUP(E27,'男子選手'!$B$2:$F$101,4,FALSE))</f>
      </c>
      <c r="N27" s="69" t="str">
        <f t="shared" si="2"/>
        <v>0.0000000</v>
      </c>
      <c r="O27" s="86"/>
    </row>
    <row r="28" spans="1:15" ht="13.5">
      <c r="A28" s="71" t="s">
        <v>96</v>
      </c>
      <c r="B28" s="268"/>
      <c r="C28" s="72" t="s">
        <v>132</v>
      </c>
      <c r="D28" s="73" t="s">
        <v>110</v>
      </c>
      <c r="E28" s="74"/>
      <c r="F28" s="76"/>
      <c r="G28" s="76"/>
      <c r="H28" s="76"/>
      <c r="I28" s="77">
        <f t="shared" si="0"/>
      </c>
      <c r="J28" s="78">
        <f t="shared" si="1"/>
      </c>
      <c r="K28" s="78">
        <f>IF(E28="","",VLOOKUP(E28,'男子選手'!$B$2:$F$101,2,FALSE))</f>
      </c>
      <c r="L28" s="78">
        <f>IF(E28="","",VLOOKUP(E28,'男子選手'!$B$2:$F$101,5,FALSE))</f>
      </c>
      <c r="M28" s="78">
        <f>IF(E28="","",VLOOKUP(E28,'男子選手'!$B$2:$F$101,4,FALSE))</f>
      </c>
      <c r="N28" s="78" t="str">
        <f t="shared" si="2"/>
        <v>0.0000000</v>
      </c>
      <c r="O28" s="85"/>
    </row>
    <row r="29" spans="1:15" ht="13.5">
      <c r="A29" s="59" t="s">
        <v>96</v>
      </c>
      <c r="B29" s="268"/>
      <c r="C29" s="51" t="s">
        <v>132</v>
      </c>
      <c r="D29" s="52" t="s">
        <v>110</v>
      </c>
      <c r="E29" s="53"/>
      <c r="F29" s="55"/>
      <c r="G29" s="55"/>
      <c r="H29" s="55"/>
      <c r="I29" s="56">
        <f>IF(AND(F29="",G29="",H29=""),"",IF(D29="01T",IF(F29="",G29&amp;""""&amp;H29,F29&amp;"'"&amp;G29&amp;""""&amp;H29),IF(D29="02F",G29&amp;"m"&amp;H29,H29&amp;"点")))</f>
      </c>
      <c r="J29" s="47">
        <f>IF(E29="","",E29)</f>
      </c>
      <c r="K29" s="47">
        <f>IF(E29="","",VLOOKUP(E29,'男子選手'!$B$2:$F$101,2,FALSE))</f>
      </c>
      <c r="L29" s="47">
        <f>IF(E29="","",VLOOKUP(E29,'男子選手'!$B$2:$F$101,5,FALSE))</f>
      </c>
      <c r="M29" s="47">
        <f>IF(E29="","",VLOOKUP(E29,'男子選手'!$B$2:$F$101,4,FALSE))</f>
      </c>
      <c r="N29" s="47" t="str">
        <f>FIXED((F29*10000+G29*100+H29)/10000000,7)</f>
        <v>0.0000000</v>
      </c>
      <c r="O29" s="61"/>
    </row>
    <row r="30" spans="1:15" ht="13.5">
      <c r="A30" s="80" t="s">
        <v>96</v>
      </c>
      <c r="B30" s="268"/>
      <c r="C30" s="81" t="s">
        <v>132</v>
      </c>
      <c r="D30" s="66" t="s">
        <v>110</v>
      </c>
      <c r="E30" s="82"/>
      <c r="F30" s="83"/>
      <c r="G30" s="83"/>
      <c r="H30" s="83"/>
      <c r="I30" s="68">
        <f t="shared" si="0"/>
      </c>
      <c r="J30" s="69">
        <f>IF(E30="","",E30)</f>
      </c>
      <c r="K30" s="69">
        <f>IF(E30="","",VLOOKUP(E30,'男子選手'!$B$2:$F$101,2,FALSE))</f>
      </c>
      <c r="L30" s="69">
        <f>IF(E30="","",VLOOKUP(E30,'男子選手'!$B$2:$F$101,5,FALSE))</f>
      </c>
      <c r="M30" s="69">
        <f>IF(E30="","",VLOOKUP(E30,'男子選手'!$B$2:$F$101,4,FALSE))</f>
      </c>
      <c r="N30" s="69" t="str">
        <f>FIXED((F30*10000+G30*100+H30)/10000000,7)</f>
        <v>0.0000000</v>
      </c>
      <c r="O30" s="86"/>
    </row>
    <row r="31" spans="1:15" ht="13.5">
      <c r="A31" s="71" t="s">
        <v>97</v>
      </c>
      <c r="B31" s="268"/>
      <c r="C31" s="72" t="s">
        <v>123</v>
      </c>
      <c r="D31" s="73" t="s">
        <v>110</v>
      </c>
      <c r="E31" s="74"/>
      <c r="F31" s="76"/>
      <c r="G31" s="76"/>
      <c r="H31" s="76"/>
      <c r="I31" s="77">
        <f t="shared" si="0"/>
      </c>
      <c r="J31" s="78">
        <f>IF(E31="","",E31)</f>
      </c>
      <c r="K31" s="78">
        <f>IF(E31="","",VLOOKUP(E31,'男子選手'!$B$2:$F$101,2,FALSE))</f>
      </c>
      <c r="L31" s="78">
        <f>IF(E31="","",VLOOKUP(E31,'男子選手'!$B$2:$F$101,5,FALSE))</f>
      </c>
      <c r="M31" s="78">
        <f>IF(E31="","",VLOOKUP(E31,'男子選手'!$B$2:$F$101,4,FALSE))</f>
      </c>
      <c r="N31" s="78" t="str">
        <f>FIXED((F31*10000+G31*100+H31)/10000000,7)</f>
        <v>0.0000000</v>
      </c>
      <c r="O31" s="85"/>
    </row>
    <row r="32" spans="1:15" ht="13.5">
      <c r="A32" s="59" t="s">
        <v>97</v>
      </c>
      <c r="B32" s="268"/>
      <c r="C32" s="51" t="s">
        <v>123</v>
      </c>
      <c r="D32" s="52" t="s">
        <v>110</v>
      </c>
      <c r="E32" s="53"/>
      <c r="F32" s="55"/>
      <c r="G32" s="55"/>
      <c r="H32" s="55"/>
      <c r="I32" s="56">
        <f>IF(AND(F32="",G32="",H32=""),"",IF(D32="01T",IF(F32="",G32&amp;""""&amp;H32,F32&amp;"'"&amp;G32&amp;""""&amp;H32),IF(D32="02F",G32&amp;"m"&amp;H32,H32&amp;"点")))</f>
      </c>
      <c r="J32" s="47">
        <f>IF(E32="","",E32)</f>
      </c>
      <c r="K32" s="47">
        <f>IF(E32="","",VLOOKUP(E32,'男子選手'!$B$2:$F$101,2,FALSE))</f>
      </c>
      <c r="L32" s="47">
        <f>IF(E32="","",VLOOKUP(E32,'男子選手'!$B$2:$F$101,5,FALSE))</f>
      </c>
      <c r="M32" s="47">
        <f>IF(E32="","",VLOOKUP(E32,'男子選手'!$B$2:$F$101,4,FALSE))</f>
      </c>
      <c r="N32" s="47" t="str">
        <f>FIXED((F32*10000+G32*100+H32)/10000000,7)</f>
        <v>0.0000000</v>
      </c>
      <c r="O32" s="61"/>
    </row>
    <row r="33" spans="1:15" ht="13.5">
      <c r="A33" s="80" t="s">
        <v>97</v>
      </c>
      <c r="B33" s="268"/>
      <c r="C33" s="81" t="s">
        <v>123</v>
      </c>
      <c r="D33" s="66" t="s">
        <v>110</v>
      </c>
      <c r="E33" s="82"/>
      <c r="F33" s="83"/>
      <c r="G33" s="83"/>
      <c r="H33" s="83"/>
      <c r="I33" s="68">
        <f t="shared" si="0"/>
      </c>
      <c r="J33" s="69">
        <f>IF(E33="","",E33)</f>
      </c>
      <c r="K33" s="69">
        <f>IF(E33="","",VLOOKUP(E33,'男子選手'!$B$2:$F$101,2,FALSE))</f>
      </c>
      <c r="L33" s="69">
        <f>IF(E33="","",VLOOKUP(E33,'男子選手'!$B$2:$F$101,5,FALSE))</f>
      </c>
      <c r="M33" s="69">
        <f>IF(E33="","",VLOOKUP(E33,'男子選手'!$B$2:$F$101,4,FALSE))</f>
      </c>
      <c r="N33" s="69" t="str">
        <f>FIXED((F33*10000+G33*100+H33)/10000000,7)</f>
        <v>0.0000000</v>
      </c>
      <c r="O33" s="86"/>
    </row>
    <row r="34" spans="1:15" ht="13.5">
      <c r="A34" s="71" t="s">
        <v>98</v>
      </c>
      <c r="B34" s="268"/>
      <c r="C34" s="72" t="s">
        <v>129</v>
      </c>
      <c r="D34" s="73" t="s">
        <v>110</v>
      </c>
      <c r="E34" s="74"/>
      <c r="F34" s="169"/>
      <c r="G34" s="76"/>
      <c r="H34" s="76"/>
      <c r="I34" s="77">
        <f>IF(AND(F34="",G34="",H34=""),"",IF(D34="01T",IF(F34="",G34&amp;""""&amp;H34,F34&amp;"'"&amp;G34&amp;""""&amp;H34),IF(D34="02F",G34&amp;"m"&amp;H34,H34&amp;"点")))</f>
      </c>
      <c r="J34" s="78">
        <f aca="true" t="shared" si="3" ref="J34:J45">IF(E34="","",E34)</f>
      </c>
      <c r="K34" s="78">
        <f>IF(E34="","",VLOOKUP(E34,'男子選手'!$B$2:$F$101,2,FALSE))</f>
      </c>
      <c r="L34" s="78">
        <f>IF(E34="","",VLOOKUP(E34,'男子選手'!$B$2:$F$101,5,FALSE))</f>
      </c>
      <c r="M34" s="78">
        <f>IF(E34="","",VLOOKUP(E34,'男子選手'!$B$2:$F$101,4,FALSE))</f>
      </c>
      <c r="N34" s="78" t="str">
        <f aca="true" t="shared" si="4" ref="N34:N45">FIXED((F34*10000+G34*100+H34)/10000000,7)</f>
        <v>0.0000000</v>
      </c>
      <c r="O34" s="85"/>
    </row>
    <row r="35" spans="1:15" ht="13.5">
      <c r="A35" s="59" t="s">
        <v>98</v>
      </c>
      <c r="B35" s="268"/>
      <c r="C35" s="51" t="s">
        <v>130</v>
      </c>
      <c r="D35" s="52" t="s">
        <v>110</v>
      </c>
      <c r="E35" s="53"/>
      <c r="F35" s="170"/>
      <c r="G35" s="170"/>
      <c r="H35" s="172"/>
      <c r="I35" s="56"/>
      <c r="J35" s="47">
        <f t="shared" si="3"/>
      </c>
      <c r="K35" s="47">
        <f>IF(E35="","",VLOOKUP(E35,'男子選手'!$B$2:$F$101,2,FALSE))</f>
      </c>
      <c r="L35" s="47">
        <f>IF(E35="","",VLOOKUP(E35,'男子選手'!$B$2:$F$101,5,FALSE))</f>
      </c>
      <c r="M35" s="47">
        <f>IF(E35="","",VLOOKUP(E35,'男子選手'!$B$2:$F$101,4,FALSE))</f>
      </c>
      <c r="N35" s="47" t="str">
        <f t="shared" si="4"/>
        <v>0.0000000</v>
      </c>
      <c r="O35" s="61"/>
    </row>
    <row r="36" spans="1:15" ht="13.5">
      <c r="A36" s="59" t="s">
        <v>98</v>
      </c>
      <c r="B36" s="268"/>
      <c r="C36" s="51" t="s">
        <v>130</v>
      </c>
      <c r="D36" s="52" t="s">
        <v>110</v>
      </c>
      <c r="E36" s="53"/>
      <c r="F36" s="170"/>
      <c r="G36" s="170"/>
      <c r="H36" s="172"/>
      <c r="I36" s="56"/>
      <c r="J36" s="47">
        <f t="shared" si="3"/>
      </c>
      <c r="K36" s="47">
        <f>IF(E36="","",VLOOKUP(E36,'男子選手'!$B$2:$F$101,2,FALSE))</f>
      </c>
      <c r="L36" s="47">
        <f>IF(E36="","",VLOOKUP(E36,'男子選手'!$B$2:$F$101,5,FALSE))</f>
      </c>
      <c r="M36" s="47">
        <f>IF(E36="","",VLOOKUP(E36,'男子選手'!$B$2:$F$101,4,FALSE))</f>
      </c>
      <c r="N36" s="47" t="str">
        <f t="shared" si="4"/>
        <v>0.0000000</v>
      </c>
      <c r="O36" s="61"/>
    </row>
    <row r="37" spans="1:15" ht="13.5">
      <c r="A37" s="59" t="s">
        <v>98</v>
      </c>
      <c r="B37" s="268"/>
      <c r="C37" s="51" t="s">
        <v>130</v>
      </c>
      <c r="D37" s="52" t="s">
        <v>110</v>
      </c>
      <c r="E37" s="53"/>
      <c r="F37" s="170"/>
      <c r="G37" s="170"/>
      <c r="H37" s="172"/>
      <c r="I37" s="56"/>
      <c r="J37" s="47">
        <f t="shared" si="3"/>
      </c>
      <c r="K37" s="47">
        <f>IF(E37="","",VLOOKUP(E37,'男子選手'!$B$2:$F$101,2,FALSE))</f>
      </c>
      <c r="L37" s="47">
        <f>IF(E37="","",VLOOKUP(E37,'男子選手'!$B$2:$F$101,5,FALSE))</f>
      </c>
      <c r="M37" s="47">
        <f>IF(E37="","",VLOOKUP(E37,'男子選手'!$B$2:$F$101,4,FALSE))</f>
      </c>
      <c r="N37" s="47" t="str">
        <f t="shared" si="4"/>
        <v>0.0000000</v>
      </c>
      <c r="O37" s="61"/>
    </row>
    <row r="38" spans="1:15" ht="13.5">
      <c r="A38" s="59" t="s">
        <v>98</v>
      </c>
      <c r="B38" s="268"/>
      <c r="C38" s="51" t="s">
        <v>130</v>
      </c>
      <c r="D38" s="52" t="s">
        <v>110</v>
      </c>
      <c r="E38" s="53"/>
      <c r="F38" s="170"/>
      <c r="G38" s="170"/>
      <c r="H38" s="170"/>
      <c r="I38" s="56"/>
      <c r="J38" s="47">
        <f t="shared" si="3"/>
      </c>
      <c r="K38" s="47">
        <f>IF(E38="","",VLOOKUP(E38,'男子選手'!$B$2:$F$101,2,FALSE))</f>
      </c>
      <c r="L38" s="47">
        <f>IF(E38="","",VLOOKUP(E38,'男子選手'!$B$2:$F$101,5,FALSE))</f>
      </c>
      <c r="M38" s="47">
        <f>IF(E38="","",VLOOKUP(E38,'男子選手'!$B$2:$F$101,4,FALSE))</f>
      </c>
      <c r="N38" s="47" t="str">
        <f t="shared" si="4"/>
        <v>0.0000000</v>
      </c>
      <c r="O38" s="61"/>
    </row>
    <row r="39" spans="1:15" ht="13.5">
      <c r="A39" s="80" t="s">
        <v>98</v>
      </c>
      <c r="B39" s="268"/>
      <c r="C39" s="81" t="s">
        <v>130</v>
      </c>
      <c r="D39" s="66" t="s">
        <v>110</v>
      </c>
      <c r="E39" s="82"/>
      <c r="F39" s="171"/>
      <c r="G39" s="171"/>
      <c r="H39" s="173"/>
      <c r="I39" s="68"/>
      <c r="J39" s="69">
        <f t="shared" si="3"/>
      </c>
      <c r="K39" s="69">
        <f>IF(E39="","",VLOOKUP(E39,'男子選手'!$B$2:$F$101,2,FALSE))</f>
      </c>
      <c r="L39" s="69">
        <f>IF(E39="","",VLOOKUP(E39,'男子選手'!$B$2:$F$101,5,FALSE))</f>
      </c>
      <c r="M39" s="69">
        <f>IF(E39="","",VLOOKUP(E39,'男子選手'!$B$2:$F$101,4,FALSE))</f>
      </c>
      <c r="N39" s="69" t="str">
        <f t="shared" si="4"/>
        <v>0.0000000</v>
      </c>
      <c r="O39" s="86"/>
    </row>
    <row r="40" spans="1:15" ht="13.5">
      <c r="A40" s="71" t="s">
        <v>99</v>
      </c>
      <c r="B40" s="268"/>
      <c r="C40" s="72" t="s">
        <v>131</v>
      </c>
      <c r="D40" s="73" t="s">
        <v>110</v>
      </c>
      <c r="E40" s="74"/>
      <c r="F40" s="76"/>
      <c r="G40" s="76"/>
      <c r="H40" s="76"/>
      <c r="I40" s="77">
        <f>IF(AND(F40="",G40="",H40=""),"",IF(D40="01T",IF(F40="",G40&amp;""""&amp;H40,F40&amp;"'"&amp;G40&amp;""""&amp;H40),IF(D40="02F",G40&amp;"m"&amp;H40,H40&amp;"点")))</f>
      </c>
      <c r="J40" s="78">
        <f t="shared" si="3"/>
      </c>
      <c r="K40" s="78">
        <f>IF(E40="","",VLOOKUP(E40,'男子選手'!$B$2:$F$101,2,FALSE))</f>
      </c>
      <c r="L40" s="78">
        <f>IF(E40="","",VLOOKUP(E40,'男子選手'!$B$2:$F$101,5,FALSE))</f>
      </c>
      <c r="M40" s="78">
        <f>IF(E40="","",VLOOKUP(E40,'男子選手'!$B$2:$F$101,4,FALSE))</f>
      </c>
      <c r="N40" s="78" t="str">
        <f t="shared" si="4"/>
        <v>0.0000000</v>
      </c>
      <c r="O40" s="85"/>
    </row>
    <row r="41" spans="1:15" ht="13.5">
      <c r="A41" s="59" t="s">
        <v>99</v>
      </c>
      <c r="B41" s="268"/>
      <c r="C41" s="51" t="s">
        <v>131</v>
      </c>
      <c r="D41" s="52" t="s">
        <v>110</v>
      </c>
      <c r="E41" s="53"/>
      <c r="F41" s="170"/>
      <c r="G41" s="170"/>
      <c r="H41" s="170"/>
      <c r="I41" s="56"/>
      <c r="J41" s="47">
        <f t="shared" si="3"/>
      </c>
      <c r="K41" s="47">
        <f>IF(E41="","",VLOOKUP(E41,'男子選手'!$B$2:$F$101,2,FALSE))</f>
      </c>
      <c r="L41" s="47">
        <f>IF(E41="","",VLOOKUP(E41,'男子選手'!$B$2:$F$101,5,FALSE))</f>
      </c>
      <c r="M41" s="47">
        <f>IF(E41="","",VLOOKUP(E41,'男子選手'!$B$2:$F$101,4,FALSE))</f>
      </c>
      <c r="N41" s="47" t="str">
        <f t="shared" si="4"/>
        <v>0.0000000</v>
      </c>
      <c r="O41" s="61"/>
    </row>
    <row r="42" spans="1:15" ht="13.5">
      <c r="A42" s="59" t="s">
        <v>99</v>
      </c>
      <c r="B42" s="268"/>
      <c r="C42" s="51" t="s">
        <v>131</v>
      </c>
      <c r="D42" s="52" t="s">
        <v>110</v>
      </c>
      <c r="E42" s="53"/>
      <c r="F42" s="170"/>
      <c r="G42" s="170"/>
      <c r="H42" s="172"/>
      <c r="I42" s="56"/>
      <c r="J42" s="47">
        <f t="shared" si="3"/>
      </c>
      <c r="K42" s="47">
        <f>IF(E42="","",VLOOKUP(E42,'男子選手'!$B$2:$F$101,2,FALSE))</f>
      </c>
      <c r="L42" s="47">
        <f>IF(E42="","",VLOOKUP(E42,'男子選手'!$B$2:$F$101,5,FALSE))</f>
      </c>
      <c r="M42" s="47">
        <f>IF(E42="","",VLOOKUP(E42,'男子選手'!$B$2:$F$101,4,FALSE))</f>
      </c>
      <c r="N42" s="47" t="str">
        <f t="shared" si="4"/>
        <v>0.0000000</v>
      </c>
      <c r="O42" s="61"/>
    </row>
    <row r="43" spans="1:15" ht="13.5">
      <c r="A43" s="59" t="s">
        <v>99</v>
      </c>
      <c r="B43" s="268"/>
      <c r="C43" s="51" t="s">
        <v>131</v>
      </c>
      <c r="D43" s="52" t="s">
        <v>110</v>
      </c>
      <c r="E43" s="53"/>
      <c r="F43" s="170"/>
      <c r="G43" s="170"/>
      <c r="H43" s="172"/>
      <c r="I43" s="56"/>
      <c r="J43" s="47">
        <f t="shared" si="3"/>
      </c>
      <c r="K43" s="47">
        <f>IF(E43="","",VLOOKUP(E43,'男子選手'!$B$2:$F$101,2,FALSE))</f>
      </c>
      <c r="L43" s="47">
        <f>IF(E43="","",VLOOKUP(E43,'男子選手'!$B$2:$F$101,5,FALSE))</f>
      </c>
      <c r="M43" s="47">
        <f>IF(E43="","",VLOOKUP(E43,'男子選手'!$B$2:$F$101,4,FALSE))</f>
      </c>
      <c r="N43" s="47" t="str">
        <f t="shared" si="4"/>
        <v>0.0000000</v>
      </c>
      <c r="O43" s="61"/>
    </row>
    <row r="44" spans="1:15" ht="13.5">
      <c r="A44" s="59" t="s">
        <v>99</v>
      </c>
      <c r="B44" s="268"/>
      <c r="C44" s="51" t="s">
        <v>131</v>
      </c>
      <c r="D44" s="52" t="s">
        <v>110</v>
      </c>
      <c r="E44" s="53"/>
      <c r="F44" s="170"/>
      <c r="G44" s="170"/>
      <c r="H44" s="170"/>
      <c r="I44" s="56"/>
      <c r="J44" s="47">
        <f t="shared" si="3"/>
      </c>
      <c r="K44" s="47">
        <f>IF(E44="","",VLOOKUP(E44,'男子選手'!$B$2:$F$101,2,FALSE))</f>
      </c>
      <c r="L44" s="47">
        <f>IF(E44="","",VLOOKUP(E44,'男子選手'!$B$2:$F$101,5,FALSE))</f>
      </c>
      <c r="M44" s="47">
        <f>IF(E44="","",VLOOKUP(E44,'男子選手'!$B$2:$F$101,4,FALSE))</f>
      </c>
      <c r="N44" s="47" t="str">
        <f t="shared" si="4"/>
        <v>0.0000000</v>
      </c>
      <c r="O44" s="61"/>
    </row>
    <row r="45" spans="1:15" ht="13.5">
      <c r="A45" s="80" t="s">
        <v>99</v>
      </c>
      <c r="B45" s="268"/>
      <c r="C45" s="81" t="s">
        <v>131</v>
      </c>
      <c r="D45" s="66" t="s">
        <v>110</v>
      </c>
      <c r="E45" s="82"/>
      <c r="F45" s="171"/>
      <c r="G45" s="171"/>
      <c r="H45" s="173"/>
      <c r="I45" s="68"/>
      <c r="J45" s="69">
        <f t="shared" si="3"/>
      </c>
      <c r="K45" s="69">
        <f>IF(E45="","",VLOOKUP(E45,'男子選手'!$B$2:$F$101,2,FALSE))</f>
      </c>
      <c r="L45" s="69">
        <f>IF(E45="","",VLOOKUP(E45,'男子選手'!$B$2:$F$101,5,FALSE))</f>
      </c>
      <c r="M45" s="69">
        <f>IF(E45="","",VLOOKUP(E45,'男子選手'!$B$2:$F$101,4,FALSE))</f>
      </c>
      <c r="N45" s="69" t="str">
        <f t="shared" si="4"/>
        <v>0.0000000</v>
      </c>
      <c r="O45" s="86"/>
    </row>
    <row r="46" spans="1:20" ht="13.5">
      <c r="A46" s="71" t="s">
        <v>100</v>
      </c>
      <c r="B46" s="268"/>
      <c r="C46" s="72" t="s">
        <v>124</v>
      </c>
      <c r="D46" s="73" t="s">
        <v>126</v>
      </c>
      <c r="E46" s="74"/>
      <c r="F46" s="75"/>
      <c r="G46" s="76"/>
      <c r="H46" s="76"/>
      <c r="I46" s="77">
        <f aca="true" t="shared" si="5" ref="I46:I69">IF(AND(F46="",G46="",H46=""),"",IF(D46="01T",IF(F46="",G46&amp;""""&amp;H46,F46&amp;"'"&amp;G46&amp;""""&amp;H46),IF(D46="02F",G46&amp;"m"&amp;H46,H46&amp;"点")))</f>
      </c>
      <c r="J46" s="78">
        <f>IF(E46="","",E46)</f>
      </c>
      <c r="K46" s="78">
        <f>IF(E46="","",VLOOKUP(E46,'男子選手'!$B$2:$F$101,2,FALSE))</f>
      </c>
      <c r="L46" s="78">
        <f>IF(E46="","",VLOOKUP(E46,'男子選手'!$B$2:$F$101,5,FALSE))</f>
      </c>
      <c r="M46" s="78">
        <f>IF(E46="","",VLOOKUP(E46,'男子選手'!$B$2:$F$101,4,FALSE))</f>
      </c>
      <c r="N46" s="78" t="str">
        <f>FIXED((F46*10000+G46*100+H46)/10000000,7)</f>
        <v>0.0000000</v>
      </c>
      <c r="O46" s="79"/>
      <c r="P46" s="35"/>
      <c r="Q46" s="35"/>
      <c r="R46" s="35"/>
      <c r="S46" s="35"/>
      <c r="T46" s="35"/>
    </row>
    <row r="47" spans="1:20" ht="13.5">
      <c r="A47" s="59" t="s">
        <v>100</v>
      </c>
      <c r="B47" s="268"/>
      <c r="C47" s="51" t="s">
        <v>124</v>
      </c>
      <c r="D47" s="52" t="s">
        <v>126</v>
      </c>
      <c r="E47" s="53"/>
      <c r="F47" s="54"/>
      <c r="G47" s="55"/>
      <c r="H47" s="55"/>
      <c r="I47" s="56">
        <f>IF(AND(F47="",G47="",H47=""),"",IF(D47="01T",IF(F47="",G47&amp;""""&amp;H47,F47&amp;"'"&amp;G47&amp;""""&amp;H47),IF(D47="02F",G47&amp;"m"&amp;H47,H47&amp;"点")))</f>
      </c>
      <c r="J47" s="47">
        <f>IF(E47="","",E47)</f>
      </c>
      <c r="K47" s="47">
        <f>IF(E47="","",VLOOKUP(E47,'男子選手'!$B$2:$F$101,2,FALSE))</f>
      </c>
      <c r="L47" s="47">
        <f>IF(E47="","",VLOOKUP(E47,'男子選手'!$B$2:$F$101,5,FALSE))</f>
      </c>
      <c r="M47" s="47">
        <f>IF(E47="","",VLOOKUP(E47,'男子選手'!$B$2:$F$101,4,FALSE))</f>
      </c>
      <c r="N47" s="47" t="str">
        <f aca="true" t="shared" si="6" ref="N47:N69">FIXED((F47*10000+G47*100+H47)/10000000,7)</f>
        <v>0.0000000</v>
      </c>
      <c r="O47" s="60"/>
      <c r="P47" s="35"/>
      <c r="Q47" s="35"/>
      <c r="R47" s="35"/>
      <c r="S47" s="35"/>
      <c r="T47" s="35"/>
    </row>
    <row r="48" spans="1:20" ht="13.5">
      <c r="A48" s="80" t="s">
        <v>100</v>
      </c>
      <c r="B48" s="268"/>
      <c r="C48" s="81" t="s">
        <v>124</v>
      </c>
      <c r="D48" s="66" t="s">
        <v>126</v>
      </c>
      <c r="E48" s="82"/>
      <c r="F48" s="67"/>
      <c r="G48" s="83"/>
      <c r="H48" s="83"/>
      <c r="I48" s="68">
        <f t="shared" si="5"/>
      </c>
      <c r="J48" s="69">
        <f aca="true" t="shared" si="7" ref="J48:J69">IF(E48="","",E48)</f>
      </c>
      <c r="K48" s="69">
        <f>IF(E48="","",VLOOKUP(E48,'男子選手'!$B$2:$F$101,2,FALSE))</f>
      </c>
      <c r="L48" s="69">
        <f>IF(E48="","",VLOOKUP(E48,'男子選手'!$B$2:$F$101,5,FALSE))</f>
      </c>
      <c r="M48" s="69">
        <f>IF(E48="","",VLOOKUP(E48,'男子選手'!$B$2:$F$101,4,FALSE))</f>
      </c>
      <c r="N48" s="69" t="str">
        <f t="shared" si="6"/>
        <v>0.0000000</v>
      </c>
      <c r="O48" s="84"/>
      <c r="P48" s="35"/>
      <c r="Q48" s="35"/>
      <c r="R48" s="35"/>
      <c r="S48" s="35"/>
      <c r="T48" s="35"/>
    </row>
    <row r="49" spans="1:17" ht="13.5">
      <c r="A49" s="71" t="s">
        <v>101</v>
      </c>
      <c r="B49" s="268"/>
      <c r="C49" s="72" t="s">
        <v>125</v>
      </c>
      <c r="D49" s="73" t="s">
        <v>126</v>
      </c>
      <c r="E49" s="74"/>
      <c r="F49" s="75"/>
      <c r="G49" s="76"/>
      <c r="H49" s="76"/>
      <c r="I49" s="77">
        <f t="shared" si="5"/>
      </c>
      <c r="J49" s="78">
        <f t="shared" si="7"/>
      </c>
      <c r="K49" s="78">
        <f>IF(E49="","",VLOOKUP(E49,'男子選手'!$B$2:$F$101,2,FALSE))</f>
      </c>
      <c r="L49" s="78">
        <f>IF(E49="","",VLOOKUP(E49,'男子選手'!$B$2:$F$101,5,FALSE))</f>
      </c>
      <c r="M49" s="78">
        <f>IF(E49="","",VLOOKUP(E49,'男子選手'!$B$2:$F$101,4,FALSE))</f>
      </c>
      <c r="N49" s="78" t="str">
        <f t="shared" si="6"/>
        <v>0.0000000</v>
      </c>
      <c r="O49" s="79"/>
      <c r="Q49" s="6"/>
    </row>
    <row r="50" spans="1:17" ht="13.5">
      <c r="A50" s="59" t="s">
        <v>101</v>
      </c>
      <c r="B50" s="268"/>
      <c r="C50" s="51" t="s">
        <v>125</v>
      </c>
      <c r="D50" s="52" t="s">
        <v>126</v>
      </c>
      <c r="E50" s="53"/>
      <c r="F50" s="54"/>
      <c r="G50" s="55"/>
      <c r="H50" s="55"/>
      <c r="I50" s="56">
        <f>IF(AND(F50="",G50="",H50=""),"",IF(D50="01T",IF(F50="",G50&amp;""""&amp;H50,F50&amp;"'"&amp;G50&amp;""""&amp;H50),IF(D50="02F",G50&amp;"m"&amp;H50,H50&amp;"点")))</f>
      </c>
      <c r="J50" s="47">
        <f>IF(E50="","",E50)</f>
      </c>
      <c r="K50" s="47">
        <f>IF(E50="","",VLOOKUP(E50,'男子選手'!$B$2:$F$101,2,FALSE))</f>
      </c>
      <c r="L50" s="47">
        <f>IF(E50="","",VLOOKUP(E50,'男子選手'!$B$2:$F$101,5,FALSE))</f>
      </c>
      <c r="M50" s="47">
        <f>IF(E50="","",VLOOKUP(E50,'男子選手'!$B$2:$F$101,4,FALSE))</f>
      </c>
      <c r="N50" s="47" t="str">
        <f t="shared" si="6"/>
        <v>0.0000000</v>
      </c>
      <c r="O50" s="60"/>
      <c r="Q50" s="6"/>
    </row>
    <row r="51" spans="1:16" ht="13.5">
      <c r="A51" s="80" t="s">
        <v>101</v>
      </c>
      <c r="B51" s="268"/>
      <c r="C51" s="81" t="s">
        <v>125</v>
      </c>
      <c r="D51" s="66" t="s">
        <v>126</v>
      </c>
      <c r="E51" s="82"/>
      <c r="F51" s="67"/>
      <c r="G51" s="83"/>
      <c r="H51" s="83"/>
      <c r="I51" s="68">
        <f t="shared" si="5"/>
      </c>
      <c r="J51" s="69">
        <f t="shared" si="7"/>
      </c>
      <c r="K51" s="69">
        <f>IF(E51="","",VLOOKUP(E51,'男子選手'!$B$2:$F$101,2,FALSE))</f>
      </c>
      <c r="L51" s="69">
        <f>IF(E51="","",VLOOKUP(E51,'男子選手'!$B$2:$F$101,5,FALSE))</f>
      </c>
      <c r="M51" s="69">
        <f>IF(E51="","",VLOOKUP(E51,'男子選手'!$B$2:$F$101,4,FALSE))</f>
      </c>
      <c r="N51" s="69" t="str">
        <f t="shared" si="6"/>
        <v>0.0000000</v>
      </c>
      <c r="O51" s="84"/>
      <c r="P51" s="7"/>
    </row>
    <row r="52" spans="1:15" ht="13.5">
      <c r="A52" s="71" t="s">
        <v>102</v>
      </c>
      <c r="B52" s="268"/>
      <c r="C52" s="72" t="s">
        <v>79</v>
      </c>
      <c r="D52" s="73" t="s">
        <v>126</v>
      </c>
      <c r="E52" s="74"/>
      <c r="F52" s="75"/>
      <c r="G52" s="76"/>
      <c r="H52" s="76"/>
      <c r="I52" s="77">
        <f t="shared" si="5"/>
      </c>
      <c r="J52" s="78">
        <f t="shared" si="7"/>
      </c>
      <c r="K52" s="78">
        <f>IF(E52="","",VLOOKUP(E52,'男子選手'!$B$2:$F$101,2,FALSE))</f>
      </c>
      <c r="L52" s="78">
        <f>IF(E52="","",VLOOKUP(E52,'男子選手'!$B$2:$F$101,5,FALSE))</f>
      </c>
      <c r="M52" s="78">
        <f>IF(E52="","",VLOOKUP(E52,'男子選手'!$B$2:$F$101,4,FALSE))</f>
      </c>
      <c r="N52" s="78" t="str">
        <f t="shared" si="6"/>
        <v>0.0000000</v>
      </c>
      <c r="O52" s="85"/>
    </row>
    <row r="53" spans="1:15" ht="13.5">
      <c r="A53" s="59" t="s">
        <v>102</v>
      </c>
      <c r="B53" s="268"/>
      <c r="C53" s="51" t="s">
        <v>79</v>
      </c>
      <c r="D53" s="52" t="s">
        <v>126</v>
      </c>
      <c r="E53" s="53"/>
      <c r="F53" s="54"/>
      <c r="G53" s="55"/>
      <c r="H53" s="55"/>
      <c r="I53" s="56">
        <f>IF(AND(F53="",G53="",H53=""),"",IF(D53="01T",IF(F53="",G53&amp;""""&amp;H53,F53&amp;"'"&amp;G53&amp;""""&amp;H53),IF(D53="02F",G53&amp;"m"&amp;H53,H53&amp;"点")))</f>
      </c>
      <c r="J53" s="47">
        <f>IF(E53="","",E53)</f>
      </c>
      <c r="K53" s="47">
        <f>IF(E53="","",VLOOKUP(E53,'男子選手'!$B$2:$F$101,2,FALSE))</f>
      </c>
      <c r="L53" s="47">
        <f>IF(E53="","",VLOOKUP(E53,'男子選手'!$B$2:$F$101,5,FALSE))</f>
      </c>
      <c r="M53" s="47">
        <f>IF(E53="","",VLOOKUP(E53,'男子選手'!$B$2:$F$101,4,FALSE))</f>
      </c>
      <c r="N53" s="47" t="str">
        <f t="shared" si="6"/>
        <v>0.0000000</v>
      </c>
      <c r="O53" s="61"/>
    </row>
    <row r="54" spans="1:15" ht="13.5">
      <c r="A54" s="80" t="s">
        <v>102</v>
      </c>
      <c r="B54" s="268"/>
      <c r="C54" s="81" t="s">
        <v>79</v>
      </c>
      <c r="D54" s="66" t="s">
        <v>126</v>
      </c>
      <c r="E54" s="82"/>
      <c r="F54" s="67"/>
      <c r="G54" s="83"/>
      <c r="H54" s="83"/>
      <c r="I54" s="68">
        <f t="shared" si="5"/>
      </c>
      <c r="J54" s="69">
        <f t="shared" si="7"/>
      </c>
      <c r="K54" s="69">
        <f>IF(E54="","",VLOOKUP(E54,'男子選手'!$B$2:$F$101,2,FALSE))</f>
      </c>
      <c r="L54" s="69">
        <f>IF(E54="","",VLOOKUP(E54,'男子選手'!$B$2:$F$101,5,FALSE))</f>
      </c>
      <c r="M54" s="69">
        <f>IF(E54="","",VLOOKUP(E54,'男子選手'!$B$2:$F$101,4,FALSE))</f>
      </c>
      <c r="N54" s="69" t="str">
        <f t="shared" si="6"/>
        <v>0.0000000</v>
      </c>
      <c r="O54" s="86"/>
    </row>
    <row r="55" spans="1:15" ht="13.5">
      <c r="A55" s="71" t="s">
        <v>103</v>
      </c>
      <c r="B55" s="268"/>
      <c r="C55" s="72" t="s">
        <v>80</v>
      </c>
      <c r="D55" s="73" t="s">
        <v>126</v>
      </c>
      <c r="E55" s="74"/>
      <c r="F55" s="87"/>
      <c r="G55" s="76"/>
      <c r="H55" s="76"/>
      <c r="I55" s="77">
        <f t="shared" si="5"/>
      </c>
      <c r="J55" s="78">
        <f t="shared" si="7"/>
      </c>
      <c r="K55" s="78">
        <f>IF(E55="","",VLOOKUP(E55,'男子選手'!$B$2:$F$101,2,FALSE))</f>
      </c>
      <c r="L55" s="78">
        <f>IF(E55="","",VLOOKUP(E55,'男子選手'!$B$2:$F$101,5,FALSE))</f>
      </c>
      <c r="M55" s="78">
        <f>IF(E55="","",VLOOKUP(E55,'男子選手'!$B$2:$F$101,4,FALSE))</f>
      </c>
      <c r="N55" s="78" t="str">
        <f t="shared" si="6"/>
        <v>0.0000000</v>
      </c>
      <c r="O55" s="85"/>
    </row>
    <row r="56" spans="1:15" ht="13.5">
      <c r="A56" s="59" t="s">
        <v>103</v>
      </c>
      <c r="B56" s="268"/>
      <c r="C56" s="51" t="s">
        <v>80</v>
      </c>
      <c r="D56" s="52" t="s">
        <v>126</v>
      </c>
      <c r="E56" s="53"/>
      <c r="F56" s="57"/>
      <c r="G56" s="55"/>
      <c r="H56" s="55"/>
      <c r="I56" s="56">
        <f>IF(AND(F56="",G56="",H56=""),"",IF(D56="01T",IF(F56="",G56&amp;""""&amp;H56,F56&amp;"'"&amp;G56&amp;""""&amp;H56),IF(D56="02F",G56&amp;"m"&amp;H56,H56&amp;"点")))</f>
      </c>
      <c r="J56" s="47">
        <f>IF(E56="","",E56)</f>
      </c>
      <c r="K56" s="47">
        <f>IF(E56="","",VLOOKUP(E56,'男子選手'!$B$2:$F$101,2,FALSE))</f>
      </c>
      <c r="L56" s="47">
        <f>IF(E56="","",VLOOKUP(E56,'男子選手'!$B$2:$F$101,5,FALSE))</f>
      </c>
      <c r="M56" s="47">
        <f>IF(E56="","",VLOOKUP(E56,'男子選手'!$B$2:$F$101,4,FALSE))</f>
      </c>
      <c r="N56" s="47" t="str">
        <f t="shared" si="6"/>
        <v>0.0000000</v>
      </c>
      <c r="O56" s="61"/>
    </row>
    <row r="57" spans="1:15" ht="13.5">
      <c r="A57" s="80" t="s">
        <v>103</v>
      </c>
      <c r="B57" s="268"/>
      <c r="C57" s="81" t="s">
        <v>80</v>
      </c>
      <c r="D57" s="66" t="s">
        <v>126</v>
      </c>
      <c r="E57" s="82"/>
      <c r="F57" s="88"/>
      <c r="G57" s="83"/>
      <c r="H57" s="83"/>
      <c r="I57" s="68">
        <f t="shared" si="5"/>
      </c>
      <c r="J57" s="69">
        <f t="shared" si="7"/>
      </c>
      <c r="K57" s="69">
        <f>IF(E57="","",VLOOKUP(E57,'男子選手'!$B$2:$F$101,2,FALSE))</f>
      </c>
      <c r="L57" s="69">
        <f>IF(E57="","",VLOOKUP(E57,'男子選手'!$B$2:$F$101,5,FALSE))</f>
      </c>
      <c r="M57" s="69">
        <f>IF(E57="","",VLOOKUP(E57,'男子選手'!$B$2:$F$101,4,FALSE))</f>
      </c>
      <c r="N57" s="69" t="str">
        <f t="shared" si="6"/>
        <v>0.0000000</v>
      </c>
      <c r="O57" s="86"/>
    </row>
    <row r="58" spans="1:15" ht="13.5">
      <c r="A58" s="71" t="s">
        <v>104</v>
      </c>
      <c r="B58" s="268"/>
      <c r="C58" s="72" t="s">
        <v>81</v>
      </c>
      <c r="D58" s="73" t="s">
        <v>126</v>
      </c>
      <c r="E58" s="74"/>
      <c r="F58" s="87"/>
      <c r="G58" s="76"/>
      <c r="H58" s="76"/>
      <c r="I58" s="77">
        <f t="shared" si="5"/>
      </c>
      <c r="J58" s="78">
        <f t="shared" si="7"/>
      </c>
      <c r="K58" s="78">
        <f>IF(E58="","",VLOOKUP(E58,'男子選手'!$B$2:$F$101,2,FALSE))</f>
      </c>
      <c r="L58" s="78">
        <f>IF(E58="","",VLOOKUP(E58,'男子選手'!$B$2:$F$101,5,FALSE))</f>
      </c>
      <c r="M58" s="78">
        <f>IF(E58="","",VLOOKUP(E58,'男子選手'!$B$2:$F$101,4,FALSE))</f>
      </c>
      <c r="N58" s="78" t="str">
        <f t="shared" si="6"/>
        <v>0.0000000</v>
      </c>
      <c r="O58" s="85"/>
    </row>
    <row r="59" spans="1:15" ht="13.5">
      <c r="A59" s="59" t="s">
        <v>104</v>
      </c>
      <c r="B59" s="268"/>
      <c r="C59" s="51" t="s">
        <v>81</v>
      </c>
      <c r="D59" s="52" t="s">
        <v>126</v>
      </c>
      <c r="E59" s="53"/>
      <c r="F59" s="57"/>
      <c r="G59" s="55"/>
      <c r="H59" s="55"/>
      <c r="I59" s="56">
        <f>IF(AND(F59="",G59="",H59=""),"",IF(D59="01T",IF(F59="",G59&amp;""""&amp;H59,F59&amp;"'"&amp;G59&amp;""""&amp;H59),IF(D59="02F",G59&amp;"m"&amp;H59,H59&amp;"点")))</f>
      </c>
      <c r="J59" s="47">
        <f>IF(E59="","",E59)</f>
      </c>
      <c r="K59" s="47">
        <f>IF(E59="","",VLOOKUP(E59,'男子選手'!$B$2:$F$101,2,FALSE))</f>
      </c>
      <c r="L59" s="47">
        <f>IF(E59="","",VLOOKUP(E59,'男子選手'!$B$2:$F$101,5,FALSE))</f>
      </c>
      <c r="M59" s="47">
        <f>IF(E59="","",VLOOKUP(E59,'男子選手'!$B$2:$F$101,4,FALSE))</f>
      </c>
      <c r="N59" s="47" t="str">
        <f t="shared" si="6"/>
        <v>0.0000000</v>
      </c>
      <c r="O59" s="61"/>
    </row>
    <row r="60" spans="1:15" ht="13.5">
      <c r="A60" s="80" t="s">
        <v>104</v>
      </c>
      <c r="B60" s="268"/>
      <c r="C60" s="81" t="s">
        <v>81</v>
      </c>
      <c r="D60" s="66" t="s">
        <v>126</v>
      </c>
      <c r="E60" s="82"/>
      <c r="F60" s="88"/>
      <c r="G60" s="83"/>
      <c r="H60" s="83"/>
      <c r="I60" s="68">
        <f t="shared" si="5"/>
      </c>
      <c r="J60" s="69">
        <f t="shared" si="7"/>
      </c>
      <c r="K60" s="69">
        <f>IF(E60="","",VLOOKUP(E60,'男子選手'!$B$2:$F$101,2,FALSE))</f>
      </c>
      <c r="L60" s="69">
        <f>IF(E60="","",VLOOKUP(E60,'男子選手'!$B$2:$F$101,5,FALSE))</f>
      </c>
      <c r="M60" s="69">
        <f>IF(E60="","",VLOOKUP(E60,'男子選手'!$B$2:$F$101,4,FALSE))</f>
      </c>
      <c r="N60" s="69" t="str">
        <f t="shared" si="6"/>
        <v>0.0000000</v>
      </c>
      <c r="O60" s="86"/>
    </row>
    <row r="61" spans="1:15" ht="13.5">
      <c r="A61" s="71" t="s">
        <v>105</v>
      </c>
      <c r="B61" s="268"/>
      <c r="C61" s="72" t="s">
        <v>82</v>
      </c>
      <c r="D61" s="73" t="s">
        <v>126</v>
      </c>
      <c r="E61" s="74"/>
      <c r="F61" s="87"/>
      <c r="G61" s="76"/>
      <c r="H61" s="76"/>
      <c r="I61" s="77">
        <f t="shared" si="5"/>
      </c>
      <c r="J61" s="78">
        <f t="shared" si="7"/>
      </c>
      <c r="K61" s="78">
        <f>IF(E61="","",VLOOKUP(E61,'男子選手'!$B$2:$F$101,2,FALSE))</f>
      </c>
      <c r="L61" s="78">
        <f>IF(E61="","",VLOOKUP(E61,'男子選手'!$B$2:$F$101,5,FALSE))</f>
      </c>
      <c r="M61" s="78">
        <f>IF(E61="","",VLOOKUP(E61,'男子選手'!$B$2:$F$101,4,FALSE))</f>
      </c>
      <c r="N61" s="78" t="str">
        <f t="shared" si="6"/>
        <v>0.0000000</v>
      </c>
      <c r="O61" s="85"/>
    </row>
    <row r="62" spans="1:15" ht="13.5">
      <c r="A62" s="59" t="s">
        <v>105</v>
      </c>
      <c r="B62" s="268"/>
      <c r="C62" s="51" t="s">
        <v>82</v>
      </c>
      <c r="D62" s="52" t="s">
        <v>126</v>
      </c>
      <c r="E62" s="53"/>
      <c r="F62" s="57"/>
      <c r="G62" s="55"/>
      <c r="H62" s="55"/>
      <c r="I62" s="56">
        <f>IF(AND(F62="",G62="",H62=""),"",IF(D62="01T",IF(F62="",G62&amp;""""&amp;H62,F62&amp;"'"&amp;G62&amp;""""&amp;H62),IF(D62="02F",G62&amp;"m"&amp;H62,H62&amp;"点")))</f>
      </c>
      <c r="J62" s="47">
        <f>IF(E62="","",E62)</f>
      </c>
      <c r="K62" s="47">
        <f>IF(E62="","",VLOOKUP(E62,'男子選手'!$B$2:$F$101,2,FALSE))</f>
      </c>
      <c r="L62" s="47">
        <f>IF(E62="","",VLOOKUP(E62,'男子選手'!$B$2:$F$101,5,FALSE))</f>
      </c>
      <c r="M62" s="47">
        <f>IF(E62="","",VLOOKUP(E62,'男子選手'!$B$2:$F$101,4,FALSE))</f>
      </c>
      <c r="N62" s="47" t="str">
        <f t="shared" si="6"/>
        <v>0.0000000</v>
      </c>
      <c r="O62" s="61"/>
    </row>
    <row r="63" spans="1:15" ht="13.5">
      <c r="A63" s="80" t="s">
        <v>105</v>
      </c>
      <c r="B63" s="268"/>
      <c r="C63" s="81" t="s">
        <v>82</v>
      </c>
      <c r="D63" s="66" t="s">
        <v>126</v>
      </c>
      <c r="E63" s="82"/>
      <c r="F63" s="88"/>
      <c r="G63" s="83"/>
      <c r="H63" s="83"/>
      <c r="I63" s="68">
        <f t="shared" si="5"/>
      </c>
      <c r="J63" s="69">
        <f t="shared" si="7"/>
      </c>
      <c r="K63" s="69">
        <f>IF(E63="","",VLOOKUP(E63,'男子選手'!$B$2:$F$101,2,FALSE))</f>
      </c>
      <c r="L63" s="69">
        <f>IF(E63="","",VLOOKUP(E63,'男子選手'!$B$2:$F$101,5,FALSE))</f>
      </c>
      <c r="M63" s="69">
        <f>IF(E63="","",VLOOKUP(E63,'男子選手'!$B$2:$F$101,4,FALSE))</f>
      </c>
      <c r="N63" s="69" t="str">
        <f t="shared" si="6"/>
        <v>0.0000000</v>
      </c>
      <c r="O63" s="86"/>
    </row>
    <row r="64" spans="1:15" ht="13.5">
      <c r="A64" s="71" t="s">
        <v>497</v>
      </c>
      <c r="B64" s="268"/>
      <c r="C64" s="72" t="s">
        <v>83</v>
      </c>
      <c r="D64" s="73" t="s">
        <v>126</v>
      </c>
      <c r="E64" s="74"/>
      <c r="F64" s="75"/>
      <c r="G64" s="76"/>
      <c r="H64" s="76"/>
      <c r="I64" s="77">
        <f t="shared" si="5"/>
      </c>
      <c r="J64" s="78">
        <f t="shared" si="7"/>
      </c>
      <c r="K64" s="78">
        <f>IF(E64="","",VLOOKUP(E64,'男子選手'!$B$2:$F$101,2,FALSE))</f>
      </c>
      <c r="L64" s="78">
        <f>IF(E64="","",VLOOKUP(E64,'男子選手'!$B$2:$F$101,5,FALSE))</f>
      </c>
      <c r="M64" s="78">
        <f>IF(E64="","",VLOOKUP(E64,'男子選手'!$B$2:$F$101,4,FALSE))</f>
      </c>
      <c r="N64" s="78" t="str">
        <f t="shared" si="6"/>
        <v>0.0000000</v>
      </c>
      <c r="O64" s="85"/>
    </row>
    <row r="65" spans="1:15" ht="13.5">
      <c r="A65" s="59" t="s">
        <v>497</v>
      </c>
      <c r="B65" s="268"/>
      <c r="C65" s="51" t="s">
        <v>83</v>
      </c>
      <c r="D65" s="52" t="s">
        <v>126</v>
      </c>
      <c r="E65" s="53"/>
      <c r="F65" s="54"/>
      <c r="G65" s="55"/>
      <c r="H65" s="55"/>
      <c r="I65" s="56">
        <f>IF(AND(F65="",G65="",H65=""),"",IF(D65="01T",IF(F65="",G65&amp;""""&amp;H65,F65&amp;"'"&amp;G65&amp;""""&amp;H65),IF(D65="02F",G65&amp;"m"&amp;H65,H65&amp;"点")))</f>
      </c>
      <c r="J65" s="47">
        <f>IF(E65="","",E65)</f>
      </c>
      <c r="K65" s="47">
        <f>IF(E65="","",VLOOKUP(E65,'男子選手'!$B$2:$F$101,2,FALSE))</f>
      </c>
      <c r="L65" s="47">
        <f>IF(E65="","",VLOOKUP(E65,'男子選手'!$B$2:$F$101,5,FALSE))</f>
      </c>
      <c r="M65" s="47">
        <f>IF(E65="","",VLOOKUP(E65,'男子選手'!$B$2:$F$101,4,FALSE))</f>
      </c>
      <c r="N65" s="47" t="str">
        <f t="shared" si="6"/>
        <v>0.0000000</v>
      </c>
      <c r="O65" s="61"/>
    </row>
    <row r="66" spans="1:15" ht="13.5">
      <c r="A66" s="80" t="s">
        <v>497</v>
      </c>
      <c r="B66" s="268"/>
      <c r="C66" s="81" t="s">
        <v>83</v>
      </c>
      <c r="D66" s="66" t="s">
        <v>126</v>
      </c>
      <c r="E66" s="82"/>
      <c r="F66" s="67"/>
      <c r="G66" s="83"/>
      <c r="H66" s="83"/>
      <c r="I66" s="68">
        <f t="shared" si="5"/>
      </c>
      <c r="J66" s="69">
        <f t="shared" si="7"/>
      </c>
      <c r="K66" s="69">
        <f>IF(E66="","",VLOOKUP(E66,'男子選手'!$B$2:$F$101,2,FALSE))</f>
      </c>
      <c r="L66" s="69">
        <f>IF(E66="","",VLOOKUP(E66,'男子選手'!$B$2:$F$101,5,FALSE))</f>
      </c>
      <c r="M66" s="69">
        <f>IF(E66="","",VLOOKUP(E66,'男子選手'!$B$2:$F$101,4,FALSE))</f>
      </c>
      <c r="N66" s="69" t="str">
        <f t="shared" si="6"/>
        <v>0.0000000</v>
      </c>
      <c r="O66" s="86"/>
    </row>
    <row r="67" spans="1:15" ht="13.5">
      <c r="A67" s="71" t="s">
        <v>109</v>
      </c>
      <c r="B67" s="268"/>
      <c r="C67" s="72" t="s">
        <v>84</v>
      </c>
      <c r="D67" s="73" t="s">
        <v>126</v>
      </c>
      <c r="E67" s="74"/>
      <c r="F67" s="75"/>
      <c r="G67" s="76"/>
      <c r="H67" s="76"/>
      <c r="I67" s="77">
        <f t="shared" si="5"/>
      </c>
      <c r="J67" s="78">
        <f t="shared" si="7"/>
      </c>
      <c r="K67" s="78">
        <f>IF(E67="","",VLOOKUP(E67,'男子選手'!$B$2:$F$101,2,FALSE))</f>
      </c>
      <c r="L67" s="78">
        <f>IF(E67="","",VLOOKUP(E67,'男子選手'!$B$2:$F$101,5,FALSE))</f>
      </c>
      <c r="M67" s="78">
        <f>IF(E67="","",VLOOKUP(E67,'男子選手'!$B$2:$F$101,4,FALSE))</f>
      </c>
      <c r="N67" s="78" t="str">
        <f t="shared" si="6"/>
        <v>0.0000000</v>
      </c>
      <c r="O67" s="85"/>
    </row>
    <row r="68" spans="1:15" ht="13.5">
      <c r="A68" s="59" t="s">
        <v>109</v>
      </c>
      <c r="B68" s="268"/>
      <c r="C68" s="51" t="s">
        <v>84</v>
      </c>
      <c r="D68" s="52" t="s">
        <v>126</v>
      </c>
      <c r="E68" s="53"/>
      <c r="F68" s="54"/>
      <c r="G68" s="55"/>
      <c r="H68" s="55"/>
      <c r="I68" s="56">
        <f>IF(AND(F68="",G68="",H68=""),"",IF(D68="01T",IF(F68="",G68&amp;""""&amp;H68,F68&amp;"'"&amp;G68&amp;""""&amp;H68),IF(D68="02F",G68&amp;"m"&amp;H68,H68&amp;"点")))</f>
      </c>
      <c r="J68" s="47">
        <f>IF(E68="","",E68)</f>
      </c>
      <c r="K68" s="47">
        <f>IF(E68="","",VLOOKUP(E68,'男子選手'!$B$2:$F$101,2,FALSE))</f>
      </c>
      <c r="L68" s="47">
        <f>IF(E68="","",VLOOKUP(E68,'男子選手'!$B$2:$F$101,5,FALSE))</f>
      </c>
      <c r="M68" s="47">
        <f>IF(E68="","",VLOOKUP(E68,'男子選手'!$B$2:$F$101,4,FALSE))</f>
      </c>
      <c r="N68" s="47" t="str">
        <f t="shared" si="6"/>
        <v>0.0000000</v>
      </c>
      <c r="O68" s="61"/>
    </row>
    <row r="69" spans="1:15" ht="13.5">
      <c r="A69" s="80" t="s">
        <v>109</v>
      </c>
      <c r="B69" s="268"/>
      <c r="C69" s="81" t="s">
        <v>84</v>
      </c>
      <c r="D69" s="66" t="s">
        <v>126</v>
      </c>
      <c r="E69" s="82"/>
      <c r="F69" s="67"/>
      <c r="G69" s="83"/>
      <c r="H69" s="83"/>
      <c r="I69" s="68">
        <f t="shared" si="5"/>
      </c>
      <c r="J69" s="69">
        <f t="shared" si="7"/>
      </c>
      <c r="K69" s="69">
        <f>IF(E69="","",VLOOKUP(E69,'男子選手'!$B$2:$F$101,2,FALSE))</f>
      </c>
      <c r="L69" s="69">
        <f>IF(E69="","",VLOOKUP(E69,'男子選手'!$B$2:$F$101,5,FALSE))</f>
      </c>
      <c r="M69" s="69">
        <f>IF(E69="","",VLOOKUP(E69,'男子選手'!$B$2:$F$101,4,FALSE))</f>
      </c>
      <c r="N69" s="69" t="str">
        <f t="shared" si="6"/>
        <v>0.0000000</v>
      </c>
      <c r="O69" s="86"/>
    </row>
    <row r="70" spans="1:15" ht="13.5">
      <c r="A70" s="89">
        <v>21000</v>
      </c>
      <c r="B70" s="268"/>
      <c r="C70" s="90" t="s">
        <v>499</v>
      </c>
      <c r="D70" s="73" t="s">
        <v>145</v>
      </c>
      <c r="E70" s="166"/>
      <c r="F70" s="75"/>
      <c r="G70" s="257"/>
      <c r="H70" s="258"/>
      <c r="I70" s="77">
        <f>IF(G70="","",G70&amp;"点")</f>
      </c>
      <c r="J70" s="78">
        <f>IF(E70="","",E70)</f>
      </c>
      <c r="K70" s="78">
        <f>IF(E70="","",VLOOKUP(E70,'男子選手'!$B$2:$F$101,2,FALSE))</f>
      </c>
      <c r="L70" s="78">
        <f>IF(E70="","",VLOOKUP(E70,'男子選手'!$B$2:$F$101,5,FALSE))</f>
      </c>
      <c r="M70" s="78">
        <f>IF(E70="","",VLOOKUP(E70,'男子選手'!$B$2:$F$101,4,FALSE))</f>
      </c>
      <c r="N70" s="78" t="str">
        <f>FIXED((F70*10000+G70)/10000000,7)</f>
        <v>0.0000000</v>
      </c>
      <c r="O70" s="91"/>
    </row>
    <row r="71" spans="1:15" ht="13.5">
      <c r="A71" s="62">
        <v>21000</v>
      </c>
      <c r="B71" s="268"/>
      <c r="C71" s="58" t="s">
        <v>499</v>
      </c>
      <c r="D71" s="52" t="s">
        <v>145</v>
      </c>
      <c r="E71" s="167"/>
      <c r="F71" s="54"/>
      <c r="G71" s="259"/>
      <c r="H71" s="260"/>
      <c r="I71" s="56">
        <f>IF(G71="","",G71&amp;"点")</f>
      </c>
      <c r="J71" s="47">
        <f>IF(E71="","",E71)</f>
      </c>
      <c r="K71" s="47">
        <f>IF(E71="","",VLOOKUP(E71,'男子選手'!$B$2:$F$101,2,FALSE))</f>
      </c>
      <c r="L71" s="47">
        <f>IF(E71="","",VLOOKUP(E71,'男子選手'!$B$2:$F$101,5,FALSE))</f>
      </c>
      <c r="M71" s="47">
        <f>IF(E71="","",VLOOKUP(E71,'男子選手'!$B$2:$F$101,4,FALSE))</f>
      </c>
      <c r="N71" s="47" t="str">
        <f>FIXED((F71*10000+G71)/10000000,7)</f>
        <v>0.0000000</v>
      </c>
      <c r="O71" s="63"/>
    </row>
    <row r="72" spans="1:15" ht="13.5">
      <c r="A72" s="64">
        <v>21000</v>
      </c>
      <c r="B72" s="269"/>
      <c r="C72" s="65" t="s">
        <v>499</v>
      </c>
      <c r="D72" s="66" t="s">
        <v>145</v>
      </c>
      <c r="E72" s="168"/>
      <c r="F72" s="67"/>
      <c r="G72" s="261"/>
      <c r="H72" s="262"/>
      <c r="I72" s="68">
        <f>IF(G72="","",G72&amp;"点")</f>
      </c>
      <c r="J72" s="69">
        <f>IF(E72="","",E72)</f>
      </c>
      <c r="K72" s="69">
        <f>IF(E72="","",VLOOKUP(E72,'男子選手'!$B$2:$F$101,2,FALSE))</f>
      </c>
      <c r="L72" s="69">
        <f>IF(E72="","",VLOOKUP(E72,'男子選手'!$B$2:$F$101,5,FALSE))</f>
      </c>
      <c r="M72" s="69">
        <f>IF(E72="","",VLOOKUP(E72,'男子選手'!$B$2:$F$101,4,FALSE))</f>
      </c>
      <c r="N72" s="69" t="str">
        <f>FIXED((F72*10000+G72)/10000000,7)</f>
        <v>0.0000000</v>
      </c>
      <c r="O72" s="70"/>
    </row>
  </sheetData>
  <sheetProtection selectLockedCells="1"/>
  <mergeCells count="16">
    <mergeCell ref="G70:H70"/>
    <mergeCell ref="G71:H71"/>
    <mergeCell ref="G72:H72"/>
    <mergeCell ref="A2:A3"/>
    <mergeCell ref="C2:C3"/>
    <mergeCell ref="E2:E3"/>
    <mergeCell ref="D2:D3"/>
    <mergeCell ref="B2:B3"/>
    <mergeCell ref="B4:B72"/>
    <mergeCell ref="O2:O3"/>
    <mergeCell ref="I2:I3"/>
    <mergeCell ref="J2:J3"/>
    <mergeCell ref="K2:K3"/>
    <mergeCell ref="L2:L3"/>
    <mergeCell ref="N2:N3"/>
    <mergeCell ref="M2:M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1:W42"/>
  <sheetViews>
    <sheetView zoomScalePageLayoutView="0" workbookViewId="0" topLeftCell="B1">
      <selection activeCell="E1" sqref="E1:T1"/>
    </sheetView>
  </sheetViews>
  <sheetFormatPr defaultColWidth="9.00390625" defaultRowHeight="13.5"/>
  <cols>
    <col min="1" max="1" width="4.75390625" style="0" hidden="1" customWidth="1"/>
    <col min="2" max="2" width="4.625" style="29" customWidth="1"/>
    <col min="3" max="3" width="8.625" style="29" customWidth="1"/>
    <col min="4" max="4" width="4.625" style="29" customWidth="1"/>
    <col min="5" max="5" width="12.625" style="29" customWidth="1"/>
    <col min="6" max="6" width="8.625" style="29" customWidth="1"/>
    <col min="7" max="7" width="4.625" style="29" customWidth="1"/>
    <col min="8" max="8" width="12.625" style="29" customWidth="1"/>
    <col min="9" max="9" width="8.625" style="29" customWidth="1"/>
    <col min="10" max="10" width="4.625" style="29" customWidth="1"/>
    <col min="11" max="11" width="12.625" style="29" customWidth="1"/>
    <col min="12" max="12" width="8.625" style="29" customWidth="1"/>
    <col min="13" max="13" width="2.375" style="29" bestFit="1" customWidth="1"/>
    <col min="14" max="14" width="1.25" style="0" customWidth="1"/>
    <col min="15" max="15" width="3.125" style="30" customWidth="1"/>
    <col min="16" max="16" width="2.625" style="30" customWidth="1"/>
    <col min="17" max="17" width="4.625" style="30" customWidth="1"/>
    <col min="18" max="18" width="12.625" style="30" customWidth="1"/>
    <col min="19" max="21" width="7.625" style="30" customWidth="1"/>
    <col min="22" max="23" width="4.125" style="0" customWidth="1"/>
  </cols>
  <sheetData>
    <row r="1" spans="2:23" s="28" customFormat="1" ht="22.5" customHeight="1" thickBot="1">
      <c r="B1" s="299" t="s">
        <v>155</v>
      </c>
      <c r="C1" s="300"/>
      <c r="D1" s="140"/>
      <c r="E1" s="298" t="s">
        <v>672</v>
      </c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140"/>
      <c r="V1" s="140"/>
      <c r="W1" s="140"/>
    </row>
    <row r="2" ht="4.5" customHeight="1"/>
    <row r="3" spans="2:23" ht="30" customHeight="1">
      <c r="B3" s="232" t="s">
        <v>655</v>
      </c>
      <c r="C3" s="303">
        <f>'初期設定'!$C$3</f>
        <v>0</v>
      </c>
      <c r="D3" s="304"/>
      <c r="E3" s="98" t="s">
        <v>50</v>
      </c>
      <c r="F3" s="305">
        <f>'初期設定'!$C$2</f>
      </c>
      <c r="G3" s="305"/>
      <c r="H3" s="305"/>
      <c r="I3" s="305"/>
      <c r="J3" s="305"/>
      <c r="K3" s="305"/>
      <c r="L3" s="306"/>
      <c r="M3" s="179"/>
      <c r="O3" s="296" t="s">
        <v>57</v>
      </c>
      <c r="P3" s="297"/>
      <c r="Q3" s="317"/>
      <c r="R3" s="274">
        <f>'初期設定'!C7</f>
        <v>0</v>
      </c>
      <c r="S3" s="275"/>
      <c r="T3" s="275"/>
      <c r="U3" s="275"/>
      <c r="V3" s="275"/>
      <c r="W3" s="104" t="s">
        <v>52</v>
      </c>
    </row>
    <row r="4" spans="2:23" ht="3" customHeight="1">
      <c r="B4" s="99"/>
      <c r="C4" s="99"/>
      <c r="D4" s="100"/>
      <c r="E4" s="100"/>
      <c r="F4" s="100"/>
      <c r="G4" s="100"/>
      <c r="H4" s="100"/>
      <c r="I4" s="100"/>
      <c r="J4" s="100"/>
      <c r="K4" s="100"/>
      <c r="L4" s="101"/>
      <c r="M4" s="101"/>
      <c r="O4" s="93"/>
      <c r="P4" s="94"/>
      <c r="Q4" s="95"/>
      <c r="R4" s="38"/>
      <c r="S4" s="38"/>
      <c r="T4" s="38"/>
      <c r="U4" s="38"/>
      <c r="V4" s="38"/>
      <c r="W4" s="96"/>
    </row>
    <row r="5" spans="2:23" ht="12" customHeight="1">
      <c r="B5" s="307" t="s">
        <v>51</v>
      </c>
      <c r="C5" s="308"/>
      <c r="D5" s="309"/>
      <c r="E5" s="102">
        <f>'初期設定'!$C$4</f>
      </c>
      <c r="F5" s="102"/>
      <c r="G5" s="102">
        <f>'初期設定'!$C$5</f>
      </c>
      <c r="H5" s="102"/>
      <c r="I5" s="102"/>
      <c r="J5" s="102"/>
      <c r="K5" s="102"/>
      <c r="L5" s="103"/>
      <c r="M5" s="180"/>
      <c r="O5" s="278" t="s">
        <v>142</v>
      </c>
      <c r="P5" s="279"/>
      <c r="Q5" s="280"/>
      <c r="R5" s="284">
        <f>'初期設定'!C8</f>
        <v>0</v>
      </c>
      <c r="S5" s="285"/>
      <c r="T5" s="285"/>
      <c r="U5" s="285"/>
      <c r="V5" s="285"/>
      <c r="W5" s="276" t="s">
        <v>52</v>
      </c>
    </row>
    <row r="6" spans="2:23" s="31" customFormat="1" ht="15.75" customHeight="1">
      <c r="B6" s="310"/>
      <c r="C6" s="311"/>
      <c r="D6" s="312"/>
      <c r="E6" s="293">
        <f>'初期設定'!$C$6</f>
      </c>
      <c r="F6" s="294"/>
      <c r="G6" s="294"/>
      <c r="H6" s="294"/>
      <c r="I6" s="294"/>
      <c r="J6" s="294"/>
      <c r="K6" s="294"/>
      <c r="L6" s="295"/>
      <c r="M6" s="183"/>
      <c r="O6" s="281"/>
      <c r="P6" s="282"/>
      <c r="Q6" s="283"/>
      <c r="R6" s="286"/>
      <c r="S6" s="286"/>
      <c r="T6" s="286"/>
      <c r="U6" s="286"/>
      <c r="V6" s="286"/>
      <c r="W6" s="277"/>
    </row>
    <row r="7" ht="3" customHeight="1"/>
    <row r="8" spans="2:23" ht="18.75" customHeight="1" thickBot="1">
      <c r="B8" s="107" t="s">
        <v>53</v>
      </c>
      <c r="C8" s="107" t="s">
        <v>85</v>
      </c>
      <c r="D8" s="108" t="s">
        <v>86</v>
      </c>
      <c r="E8" s="109" t="s">
        <v>516</v>
      </c>
      <c r="F8" s="110" t="s">
        <v>58</v>
      </c>
      <c r="G8" s="108" t="s">
        <v>87</v>
      </c>
      <c r="H8" s="109" t="s">
        <v>516</v>
      </c>
      <c r="I8" s="110" t="s">
        <v>58</v>
      </c>
      <c r="J8" s="108" t="s">
        <v>87</v>
      </c>
      <c r="K8" s="109" t="s">
        <v>516</v>
      </c>
      <c r="L8" s="111" t="s">
        <v>58</v>
      </c>
      <c r="M8" s="107" t="s">
        <v>515</v>
      </c>
      <c r="N8" s="36"/>
      <c r="O8" s="106" t="s">
        <v>146</v>
      </c>
      <c r="P8" s="105" t="s">
        <v>53</v>
      </c>
      <c r="Q8" s="112" t="s">
        <v>56</v>
      </c>
      <c r="R8" s="114" t="s">
        <v>516</v>
      </c>
      <c r="S8" s="287" t="s">
        <v>54</v>
      </c>
      <c r="T8" s="288"/>
      <c r="U8" s="289"/>
      <c r="V8" s="115" t="s">
        <v>140</v>
      </c>
      <c r="W8" s="116" t="s">
        <v>141</v>
      </c>
    </row>
    <row r="9" spans="2:23" ht="15" customHeight="1" thickTop="1">
      <c r="B9" s="313" t="s">
        <v>143</v>
      </c>
      <c r="C9" s="229" t="s">
        <v>88</v>
      </c>
      <c r="D9" s="122">
        <f>'記録入力'!$J4</f>
      </c>
      <c r="E9" s="123">
        <f>'記録入力'!$K4</f>
      </c>
      <c r="F9" s="124">
        <f>'記録入力'!$I4</f>
      </c>
      <c r="G9" s="122">
        <f>'記録入力'!$J5</f>
      </c>
      <c r="H9" s="123">
        <f>'記録入力'!$K5</f>
      </c>
      <c r="I9" s="124">
        <f>'記録入力'!$I5</f>
      </c>
      <c r="J9" s="122">
        <f>'記録入力'!$J6</f>
      </c>
      <c r="K9" s="123">
        <f>'記録入力'!$K6</f>
      </c>
      <c r="L9" s="125">
        <f>'記録入力'!$I6</f>
      </c>
      <c r="M9" s="184">
        <f>COUNT('記録入力'!E4:E6)</f>
        <v>0</v>
      </c>
      <c r="N9" s="37"/>
      <c r="O9" s="148">
        <v>1</v>
      </c>
      <c r="P9" s="130">
        <f>IF('データ完成'!E3=1,"男","")</f>
      </c>
      <c r="Q9" s="131">
        <f>'データ完成'!H3</f>
      </c>
      <c r="R9" s="132">
        <f>'データ完成'!C3</f>
      </c>
      <c r="S9" s="121">
        <f>'データ完成'!N3</f>
      </c>
      <c r="T9" s="92">
        <f>'データ完成'!O3</f>
      </c>
      <c r="U9" s="233">
        <f>'データ完成'!P3</f>
      </c>
      <c r="V9" s="121">
        <f>'データ完成'!L3</f>
      </c>
      <c r="W9" s="136">
        <f>'データ完成'!M3</f>
      </c>
    </row>
    <row r="10" spans="2:23" ht="15" customHeight="1">
      <c r="B10" s="314"/>
      <c r="C10" s="230" t="s">
        <v>117</v>
      </c>
      <c r="D10" s="126">
        <f>'記録入力'!$J7</f>
      </c>
      <c r="E10" s="127">
        <f>'記録入力'!$K7</f>
      </c>
      <c r="F10" s="128">
        <f>'記録入力'!$I7</f>
      </c>
      <c r="G10" s="126">
        <f>'記録入力'!$J8</f>
      </c>
      <c r="H10" s="127">
        <f>'記録入力'!$K8</f>
      </c>
      <c r="I10" s="128">
        <f>'記録入力'!$I8</f>
      </c>
      <c r="J10" s="126">
        <f>'記録入力'!$J9</f>
      </c>
      <c r="K10" s="127">
        <f>'記録入力'!$K9</f>
      </c>
      <c r="L10" s="129">
        <f>'記録入力'!$I9</f>
      </c>
      <c r="M10" s="133">
        <f>COUNT('記録入力'!E7:E9)</f>
        <v>0</v>
      </c>
      <c r="N10" s="37"/>
      <c r="O10" s="149">
        <v>2</v>
      </c>
      <c r="P10" s="133">
        <f>IF('データ完成'!E4=1,"男","")</f>
      </c>
      <c r="Q10" s="134">
        <f>'データ完成'!H4</f>
      </c>
      <c r="R10" s="135">
        <f>'データ完成'!C4</f>
      </c>
      <c r="S10" s="126">
        <f>'データ完成'!N4</f>
      </c>
      <c r="T10" s="127">
        <f>'データ完成'!O4</f>
      </c>
      <c r="U10" s="234">
        <f>'データ完成'!P4</f>
      </c>
      <c r="V10" s="126">
        <f>'データ完成'!L4</f>
      </c>
      <c r="W10" s="137">
        <f>'データ完成'!M4</f>
      </c>
    </row>
    <row r="11" spans="2:23" ht="15" customHeight="1">
      <c r="B11" s="314"/>
      <c r="C11" s="230" t="s">
        <v>118</v>
      </c>
      <c r="D11" s="126">
        <f>'記録入力'!$J10</f>
      </c>
      <c r="E11" s="127">
        <f>'記録入力'!$K10</f>
      </c>
      <c r="F11" s="128">
        <f>'記録入力'!$I10</f>
      </c>
      <c r="G11" s="126">
        <f>'記録入力'!$J11</f>
      </c>
      <c r="H11" s="127">
        <f>'記録入力'!$K11</f>
      </c>
      <c r="I11" s="128">
        <f>'記録入力'!$I11</f>
      </c>
      <c r="J11" s="126">
        <f>'記録入力'!$J12</f>
      </c>
      <c r="K11" s="127">
        <f>'記録入力'!$K12</f>
      </c>
      <c r="L11" s="129">
        <f>'記録入力'!$I12</f>
      </c>
      <c r="M11" s="133">
        <f>COUNT('記録入力'!E10:E12)</f>
        <v>0</v>
      </c>
      <c r="N11" s="37"/>
      <c r="O11" s="149">
        <v>3</v>
      </c>
      <c r="P11" s="133">
        <f>IF('データ完成'!E5=1,"男","")</f>
      </c>
      <c r="Q11" s="134">
        <f>'データ完成'!H5</f>
      </c>
      <c r="R11" s="135">
        <f>'データ完成'!C5</f>
      </c>
      <c r="S11" s="126">
        <f>'データ完成'!N5</f>
      </c>
      <c r="T11" s="127">
        <f>'データ完成'!O5</f>
      </c>
      <c r="U11" s="234">
        <f>'データ完成'!P5</f>
      </c>
      <c r="V11" s="126">
        <f>'データ完成'!L5</f>
      </c>
      <c r="W11" s="137">
        <f>'データ完成'!M5</f>
      </c>
    </row>
    <row r="12" spans="2:23" ht="15" customHeight="1">
      <c r="B12" s="314"/>
      <c r="C12" s="230" t="s">
        <v>119</v>
      </c>
      <c r="D12" s="126">
        <f>'記録入力'!$J13</f>
      </c>
      <c r="E12" s="127">
        <f>'記録入力'!$K13</f>
      </c>
      <c r="F12" s="128">
        <f>'記録入力'!$I13</f>
      </c>
      <c r="G12" s="126">
        <f>'記録入力'!$J14</f>
      </c>
      <c r="H12" s="127">
        <f>'記録入力'!$K14</f>
      </c>
      <c r="I12" s="128">
        <f>'記録入力'!$I14</f>
      </c>
      <c r="J12" s="126">
        <f>'記録入力'!$J15</f>
      </c>
      <c r="K12" s="127">
        <f>'記録入力'!$K15</f>
      </c>
      <c r="L12" s="129">
        <f>'記録入力'!$I15</f>
      </c>
      <c r="M12" s="133">
        <f>COUNT('記録入力'!E13:E15)</f>
        <v>0</v>
      </c>
      <c r="N12" s="37"/>
      <c r="O12" s="149">
        <v>4</v>
      </c>
      <c r="P12" s="133">
        <f>IF('データ完成'!E6=1,"男","")</f>
      </c>
      <c r="Q12" s="134">
        <f>'データ完成'!H6</f>
      </c>
      <c r="R12" s="135">
        <f>'データ完成'!C6</f>
      </c>
      <c r="S12" s="126">
        <f>'データ完成'!N6</f>
      </c>
      <c r="T12" s="127">
        <f>'データ完成'!O6</f>
      </c>
      <c r="U12" s="234">
        <f>'データ完成'!P6</f>
      </c>
      <c r="V12" s="126">
        <f>'データ完成'!L6</f>
      </c>
      <c r="W12" s="137">
        <f>'データ完成'!M6</f>
      </c>
    </row>
    <row r="13" spans="2:23" ht="15" customHeight="1">
      <c r="B13" s="314"/>
      <c r="C13" s="230" t="s">
        <v>120</v>
      </c>
      <c r="D13" s="126">
        <f>'記録入力'!$J16</f>
      </c>
      <c r="E13" s="127">
        <f>'記録入力'!$K16</f>
      </c>
      <c r="F13" s="128">
        <f>'記録入力'!$I16</f>
      </c>
      <c r="G13" s="126">
        <f>'記録入力'!$J17</f>
      </c>
      <c r="H13" s="127">
        <f>'記録入力'!$K17</f>
      </c>
      <c r="I13" s="128">
        <f>'記録入力'!$I17</f>
      </c>
      <c r="J13" s="126">
        <f>'記録入力'!$J18</f>
      </c>
      <c r="K13" s="127">
        <f>'記録入力'!$K18</f>
      </c>
      <c r="L13" s="129">
        <f>'記録入力'!$I18</f>
      </c>
      <c r="M13" s="133">
        <f>COUNT('記録入力'!E16:E18)</f>
        <v>0</v>
      </c>
      <c r="N13" s="37"/>
      <c r="O13" s="149">
        <v>5</v>
      </c>
      <c r="P13" s="133">
        <f>IF('データ完成'!E7=1,"男","")</f>
      </c>
      <c r="Q13" s="134">
        <f>'データ完成'!H7</f>
      </c>
      <c r="R13" s="135">
        <f>'データ完成'!C7</f>
      </c>
      <c r="S13" s="126">
        <f>'データ完成'!N7</f>
      </c>
      <c r="T13" s="127">
        <f>'データ完成'!O7</f>
      </c>
      <c r="U13" s="234">
        <f>'データ完成'!P7</f>
      </c>
      <c r="V13" s="126">
        <f>'データ完成'!L7</f>
      </c>
      <c r="W13" s="137">
        <f>'データ完成'!M7</f>
      </c>
    </row>
    <row r="14" spans="2:23" ht="15" customHeight="1">
      <c r="B14" s="314"/>
      <c r="C14" s="230" t="s">
        <v>147</v>
      </c>
      <c r="D14" s="126">
        <f>'記録入力'!$J19</f>
      </c>
      <c r="E14" s="127">
        <f>'記録入力'!$K19</f>
      </c>
      <c r="F14" s="128">
        <f>'記録入力'!$I19</f>
      </c>
      <c r="G14" s="126">
        <f>'記録入力'!$J20</f>
      </c>
      <c r="H14" s="127">
        <f>'記録入力'!$K20</f>
      </c>
      <c r="I14" s="128">
        <f>'記録入力'!$I20</f>
      </c>
      <c r="J14" s="126">
        <f>'記録入力'!$J21</f>
      </c>
      <c r="K14" s="127">
        <f>'記録入力'!$K21</f>
      </c>
      <c r="L14" s="129">
        <f>'記録入力'!$I21</f>
      </c>
      <c r="M14" s="133">
        <f>COUNT('記録入力'!E19:E21)</f>
        <v>0</v>
      </c>
      <c r="N14" s="37"/>
      <c r="O14" s="149">
        <v>6</v>
      </c>
      <c r="P14" s="133">
        <f>IF('データ完成'!E8=1,"男","")</f>
      </c>
      <c r="Q14" s="134">
        <f>'データ完成'!H8</f>
      </c>
      <c r="R14" s="135">
        <f>'データ完成'!C8</f>
      </c>
      <c r="S14" s="126">
        <f>'データ完成'!N8</f>
      </c>
      <c r="T14" s="127">
        <f>'データ完成'!O8</f>
      </c>
      <c r="U14" s="234">
        <f>'データ完成'!P8</f>
      </c>
      <c r="V14" s="126">
        <f>'データ完成'!L8</f>
      </c>
      <c r="W14" s="137">
        <f>'データ完成'!M8</f>
      </c>
    </row>
    <row r="15" spans="2:23" ht="15" customHeight="1">
      <c r="B15" s="314"/>
      <c r="C15" s="230" t="s">
        <v>148</v>
      </c>
      <c r="D15" s="126">
        <f>'記録入力'!$J22</f>
      </c>
      <c r="E15" s="127">
        <f>'記録入力'!$K22</f>
      </c>
      <c r="F15" s="128">
        <f>'記録入力'!$I22</f>
      </c>
      <c r="G15" s="126">
        <f>'記録入力'!$J23</f>
      </c>
      <c r="H15" s="127">
        <f>'記録入力'!$K23</f>
      </c>
      <c r="I15" s="128">
        <f>'記録入力'!$I23</f>
      </c>
      <c r="J15" s="126">
        <f>'記録入力'!$J24</f>
      </c>
      <c r="K15" s="127">
        <f>'記録入力'!$K24</f>
      </c>
      <c r="L15" s="129">
        <f>'記録入力'!$I24</f>
      </c>
      <c r="M15" s="133">
        <f>COUNT('記録入力'!E22:E24)</f>
        <v>0</v>
      </c>
      <c r="N15" s="37"/>
      <c r="O15" s="149">
        <v>7</v>
      </c>
      <c r="P15" s="133">
        <f>IF('データ完成'!E9=1,"男","")</f>
      </c>
      <c r="Q15" s="134">
        <f>'データ完成'!H9</f>
      </c>
      <c r="R15" s="135">
        <f>'データ完成'!C9</f>
      </c>
      <c r="S15" s="126">
        <f>'データ完成'!N9</f>
      </c>
      <c r="T15" s="127">
        <f>'データ完成'!O9</f>
      </c>
      <c r="U15" s="234">
        <f>'データ完成'!P9</f>
      </c>
      <c r="V15" s="126">
        <f>'データ完成'!L9</f>
      </c>
      <c r="W15" s="137">
        <f>'データ完成'!M9</f>
      </c>
    </row>
    <row r="16" spans="2:23" ht="15" customHeight="1">
      <c r="B16" s="314"/>
      <c r="C16" s="230" t="s">
        <v>149</v>
      </c>
      <c r="D16" s="126">
        <f>'記録入力'!$J25</f>
      </c>
      <c r="E16" s="127">
        <f>'記録入力'!$K25</f>
      </c>
      <c r="F16" s="128">
        <f>'記録入力'!$I25</f>
      </c>
      <c r="G16" s="126">
        <f>'記録入力'!$J26</f>
      </c>
      <c r="H16" s="127">
        <f>'記録入力'!$K26</f>
      </c>
      <c r="I16" s="128">
        <f>'記録入力'!$I26</f>
      </c>
      <c r="J16" s="126">
        <f>'記録入力'!$J27</f>
      </c>
      <c r="K16" s="127">
        <f>'記録入力'!$K27</f>
      </c>
      <c r="L16" s="129">
        <f>'記録入力'!$I27</f>
      </c>
      <c r="M16" s="133">
        <f>COUNT('記録入力'!E25:E27)</f>
        <v>0</v>
      </c>
      <c r="N16" s="37"/>
      <c r="O16" s="149">
        <v>8</v>
      </c>
      <c r="P16" s="133">
        <f>IF('データ完成'!E10=1,"男","")</f>
      </c>
      <c r="Q16" s="134">
        <f>'データ完成'!H10</f>
      </c>
      <c r="R16" s="135">
        <f>'データ完成'!C10</f>
      </c>
      <c r="S16" s="126">
        <f>'データ完成'!N10</f>
      </c>
      <c r="T16" s="127">
        <f>'データ完成'!O10</f>
      </c>
      <c r="U16" s="234">
        <f>'データ完成'!P10</f>
      </c>
      <c r="V16" s="126">
        <f>'データ完成'!L10</f>
      </c>
      <c r="W16" s="137">
        <f>'データ完成'!M10</f>
      </c>
    </row>
    <row r="17" spans="2:23" ht="15" customHeight="1">
      <c r="B17" s="314"/>
      <c r="C17" s="230" t="s">
        <v>265</v>
      </c>
      <c r="D17" s="126">
        <f>'記録入力'!$J28</f>
      </c>
      <c r="E17" s="127">
        <f>'記録入力'!$K28</f>
      </c>
      <c r="F17" s="128">
        <f>'記録入力'!$I28</f>
      </c>
      <c r="G17" s="126">
        <f>'記録入力'!$J29</f>
      </c>
      <c r="H17" s="127">
        <f>'記録入力'!$K29</f>
      </c>
      <c r="I17" s="128">
        <f>'記録入力'!$I29</f>
      </c>
      <c r="J17" s="126">
        <f>'記録入力'!$J30</f>
      </c>
      <c r="K17" s="127">
        <f>'記録入力'!$K30</f>
      </c>
      <c r="L17" s="129">
        <f>'記録入力'!$I30</f>
      </c>
      <c r="M17" s="133">
        <f>COUNT('記録入力'!E28:E30)</f>
        <v>0</v>
      </c>
      <c r="N17" s="37"/>
      <c r="O17" s="149">
        <v>9</v>
      </c>
      <c r="P17" s="133">
        <f>IF('データ完成'!E11=1,"男","")</f>
      </c>
      <c r="Q17" s="134">
        <f>'データ完成'!H11</f>
      </c>
      <c r="R17" s="135">
        <f>'データ完成'!C11</f>
      </c>
      <c r="S17" s="126">
        <f>'データ完成'!N11</f>
      </c>
      <c r="T17" s="127">
        <f>'データ完成'!O11</f>
      </c>
      <c r="U17" s="234">
        <f>'データ完成'!P11</f>
      </c>
      <c r="V17" s="126">
        <f>'データ完成'!L11</f>
      </c>
      <c r="W17" s="137">
        <f>'データ完成'!M11</f>
      </c>
    </row>
    <row r="18" spans="2:23" ht="15" customHeight="1">
      <c r="B18" s="314"/>
      <c r="C18" s="230" t="s">
        <v>150</v>
      </c>
      <c r="D18" s="126">
        <f>'記録入力'!$J31</f>
      </c>
      <c r="E18" s="127">
        <f>'記録入力'!$K31</f>
      </c>
      <c r="F18" s="128">
        <f>'記録入力'!$I31</f>
      </c>
      <c r="G18" s="126">
        <f>'記録入力'!$J32</f>
      </c>
      <c r="H18" s="127">
        <f>'記録入力'!$K32</f>
      </c>
      <c r="I18" s="128">
        <f>'記録入力'!$I32</f>
      </c>
      <c r="J18" s="126">
        <f>'記録入力'!$J33</f>
      </c>
      <c r="K18" s="127">
        <f>'記録入力'!$K33</f>
      </c>
      <c r="L18" s="129">
        <f>'記録入力'!$I33</f>
      </c>
      <c r="M18" s="133">
        <f>COUNT('記録入力'!E31:E33)</f>
        <v>0</v>
      </c>
      <c r="N18" s="37"/>
      <c r="O18" s="149">
        <v>10</v>
      </c>
      <c r="P18" s="133">
        <f>IF('データ完成'!E12=1,"男","")</f>
      </c>
      <c r="Q18" s="134">
        <f>'データ完成'!H12</f>
      </c>
      <c r="R18" s="135">
        <f>'データ完成'!C12</f>
      </c>
      <c r="S18" s="126">
        <f>'データ完成'!N12</f>
      </c>
      <c r="T18" s="127">
        <f>'データ完成'!O12</f>
      </c>
      <c r="U18" s="234">
        <f>'データ完成'!P12</f>
      </c>
      <c r="V18" s="126">
        <f>'データ完成'!L12</f>
      </c>
      <c r="W18" s="137">
        <f>'データ完成'!M12</f>
      </c>
    </row>
    <row r="19" spans="2:23" ht="15" customHeight="1">
      <c r="B19" s="314"/>
      <c r="C19" s="316" t="s">
        <v>151</v>
      </c>
      <c r="D19" s="126">
        <f>'記録入力'!$J34</f>
      </c>
      <c r="E19" s="127">
        <f>'記録入力'!$K34</f>
      </c>
      <c r="F19" s="128">
        <f>'記録入力'!$I34</f>
      </c>
      <c r="G19" s="126">
        <f>'記録入力'!$J35</f>
      </c>
      <c r="H19" s="127">
        <f>'記録入力'!$K35</f>
      </c>
      <c r="I19" s="128"/>
      <c r="J19" s="126">
        <f>'記録入力'!$J36</f>
      </c>
      <c r="K19" s="127">
        <f>'記録入力'!$K36</f>
      </c>
      <c r="L19" s="129"/>
      <c r="M19" s="186">
        <f>COUNT('記録入力'!E34)</f>
        <v>0</v>
      </c>
      <c r="N19" s="37"/>
      <c r="O19" s="149">
        <v>11</v>
      </c>
      <c r="P19" s="133">
        <f>IF('データ完成'!E13=1,"男","")</f>
      </c>
      <c r="Q19" s="134">
        <f>'データ完成'!H13</f>
      </c>
      <c r="R19" s="135">
        <f>'データ完成'!C13</f>
      </c>
      <c r="S19" s="126">
        <f>'データ完成'!N13</f>
      </c>
      <c r="T19" s="127">
        <f>'データ完成'!O13</f>
      </c>
      <c r="U19" s="234">
        <f>'データ完成'!P13</f>
      </c>
      <c r="V19" s="126">
        <f>'データ完成'!L13</f>
      </c>
      <c r="W19" s="137">
        <f>'データ完成'!M13</f>
      </c>
    </row>
    <row r="20" spans="2:23" ht="15" customHeight="1">
      <c r="B20" s="314"/>
      <c r="C20" s="316"/>
      <c r="D20" s="126">
        <f>'記録入力'!$J37</f>
      </c>
      <c r="E20" s="127">
        <f>'記録入力'!$K37</f>
      </c>
      <c r="F20" s="128"/>
      <c r="G20" s="126">
        <f>'記録入力'!$J38</f>
      </c>
      <c r="H20" s="127">
        <f>'記録入力'!$K38</f>
      </c>
      <c r="I20" s="128"/>
      <c r="J20" s="126">
        <f>'記録入力'!$J39</f>
      </c>
      <c r="K20" s="127">
        <f>'記録入力'!$K39</f>
      </c>
      <c r="L20" s="129"/>
      <c r="M20" s="185"/>
      <c r="N20" s="37"/>
      <c r="O20" s="149">
        <v>12</v>
      </c>
      <c r="P20" s="133">
        <f>IF('データ完成'!E14=1,"男","")</f>
      </c>
      <c r="Q20" s="134">
        <f>'データ完成'!H14</f>
      </c>
      <c r="R20" s="135">
        <f>'データ完成'!C14</f>
      </c>
      <c r="S20" s="126">
        <f>'データ完成'!N14</f>
      </c>
      <c r="T20" s="127">
        <f>'データ完成'!O14</f>
      </c>
      <c r="U20" s="234">
        <f>'データ完成'!P14</f>
      </c>
      <c r="V20" s="126">
        <f>'データ完成'!L14</f>
      </c>
      <c r="W20" s="137">
        <f>'データ完成'!M14</f>
      </c>
    </row>
    <row r="21" spans="2:23" ht="15" customHeight="1">
      <c r="B21" s="314"/>
      <c r="C21" s="316" t="s">
        <v>152</v>
      </c>
      <c r="D21" s="126">
        <f>'記録入力'!$J40</f>
      </c>
      <c r="E21" s="127">
        <f>'記録入力'!$K40</f>
      </c>
      <c r="F21" s="128">
        <f>'記録入力'!$I40</f>
      </c>
      <c r="G21" s="126">
        <f>'記録入力'!$J41</f>
      </c>
      <c r="H21" s="127">
        <f>'記録入力'!$K41</f>
      </c>
      <c r="I21" s="128"/>
      <c r="J21" s="126">
        <f>'記録入力'!$J42</f>
      </c>
      <c r="K21" s="127">
        <f>'記録入力'!$K42</f>
      </c>
      <c r="L21" s="129"/>
      <c r="M21" s="186">
        <f>COUNT('記録入力'!E40)</f>
        <v>0</v>
      </c>
      <c r="N21" s="37"/>
      <c r="O21" s="149">
        <v>13</v>
      </c>
      <c r="P21" s="133">
        <f>IF('データ完成'!E15=1,"男","")</f>
      </c>
      <c r="Q21" s="134">
        <f>'データ完成'!H15</f>
      </c>
      <c r="R21" s="135">
        <f>'データ完成'!C15</f>
      </c>
      <c r="S21" s="126">
        <f>'データ完成'!N15</f>
      </c>
      <c r="T21" s="127">
        <f>'データ完成'!O15</f>
      </c>
      <c r="U21" s="234">
        <f>'データ完成'!P15</f>
      </c>
      <c r="V21" s="126">
        <f>'データ完成'!L15</f>
      </c>
      <c r="W21" s="137">
        <f>'データ完成'!M15</f>
      </c>
    </row>
    <row r="22" spans="2:23" ht="15" customHeight="1">
      <c r="B22" s="314"/>
      <c r="C22" s="316"/>
      <c r="D22" s="126">
        <f>'記録入力'!$J43</f>
      </c>
      <c r="E22" s="127">
        <f>'記録入力'!$K43</f>
      </c>
      <c r="F22" s="128"/>
      <c r="G22" s="126">
        <f>'記録入力'!$J44</f>
      </c>
      <c r="H22" s="127">
        <f>'記録入力'!$K44</f>
      </c>
      <c r="I22" s="128"/>
      <c r="J22" s="126">
        <f>'記録入力'!$J45</f>
      </c>
      <c r="K22" s="127">
        <f>'記録入力'!$K45</f>
      </c>
      <c r="L22" s="129"/>
      <c r="M22" s="185"/>
      <c r="N22" s="37"/>
      <c r="O22" s="149">
        <v>14</v>
      </c>
      <c r="P22" s="133">
        <f>IF('データ完成'!E16=1,"男","")</f>
      </c>
      <c r="Q22" s="134">
        <f>'データ完成'!H16</f>
      </c>
      <c r="R22" s="135">
        <f>'データ完成'!C16</f>
      </c>
      <c r="S22" s="126">
        <f>'データ完成'!N16</f>
      </c>
      <c r="T22" s="127">
        <f>'データ完成'!O16</f>
      </c>
      <c r="U22" s="234">
        <f>'データ完成'!P16</f>
      </c>
      <c r="V22" s="126">
        <f>'データ完成'!L16</f>
      </c>
      <c r="W22" s="137">
        <f>'データ完成'!M16</f>
      </c>
    </row>
    <row r="23" spans="2:23" ht="15" customHeight="1">
      <c r="B23" s="314"/>
      <c r="C23" s="230" t="s">
        <v>548</v>
      </c>
      <c r="D23" s="126">
        <f>'記録入力'!$J46</f>
      </c>
      <c r="E23" s="127">
        <f>'記録入力'!$K46</f>
      </c>
      <c r="F23" s="128">
        <f>'記録入力'!$I46</f>
      </c>
      <c r="G23" s="126">
        <f>'記録入力'!$J47</f>
      </c>
      <c r="H23" s="127">
        <f>'記録入力'!$K47</f>
      </c>
      <c r="I23" s="128">
        <f>'記録入力'!$I47</f>
      </c>
      <c r="J23" s="126">
        <f>'記録入力'!$J48</f>
      </c>
      <c r="K23" s="127">
        <f>'記録入力'!$K48</f>
      </c>
      <c r="L23" s="129">
        <f>'記録入力'!$I48</f>
      </c>
      <c r="M23" s="133">
        <f>COUNT('記録入力'!E46:E48)</f>
        <v>0</v>
      </c>
      <c r="N23" s="37"/>
      <c r="O23" s="149">
        <v>15</v>
      </c>
      <c r="P23" s="133">
        <f>IF('データ完成'!E17=1,"男","")</f>
      </c>
      <c r="Q23" s="134">
        <f>'データ完成'!H17</f>
      </c>
      <c r="R23" s="135">
        <f>'データ完成'!C17</f>
      </c>
      <c r="S23" s="126">
        <f>'データ完成'!N17</f>
      </c>
      <c r="T23" s="127">
        <f>'データ完成'!O17</f>
      </c>
      <c r="U23" s="234">
        <f>'データ完成'!P17</f>
      </c>
      <c r="V23" s="126">
        <f>'データ完成'!L17</f>
      </c>
      <c r="W23" s="137">
        <f>'データ完成'!M17</f>
      </c>
    </row>
    <row r="24" spans="2:23" ht="15" customHeight="1">
      <c r="B24" s="314"/>
      <c r="C24" s="230" t="s">
        <v>549</v>
      </c>
      <c r="D24" s="126">
        <f>'記録入力'!$J49</f>
      </c>
      <c r="E24" s="127">
        <f>'記録入力'!$K49</f>
      </c>
      <c r="F24" s="128">
        <f>'記録入力'!$I49</f>
      </c>
      <c r="G24" s="126">
        <f>'記録入力'!$J50</f>
      </c>
      <c r="H24" s="127">
        <f>'記録入力'!$K50</f>
      </c>
      <c r="I24" s="128">
        <f>'記録入力'!$I50</f>
      </c>
      <c r="J24" s="126">
        <f>'記録入力'!$J51</f>
      </c>
      <c r="K24" s="127">
        <f>'記録入力'!$K51</f>
      </c>
      <c r="L24" s="129">
        <f>'記録入力'!$I51</f>
      </c>
      <c r="M24" s="133">
        <f>COUNT('記録入力'!E49:E51)</f>
        <v>0</v>
      </c>
      <c r="N24" s="37"/>
      <c r="O24" s="149">
        <v>16</v>
      </c>
      <c r="P24" s="133">
        <f>IF('データ完成'!E18=1,"男","")</f>
      </c>
      <c r="Q24" s="134">
        <f>'データ完成'!H18</f>
      </c>
      <c r="R24" s="135">
        <f>'データ完成'!C18</f>
      </c>
      <c r="S24" s="126">
        <f>'データ完成'!N18</f>
      </c>
      <c r="T24" s="127">
        <f>'データ完成'!O18</f>
      </c>
      <c r="U24" s="234">
        <f>'データ完成'!P18</f>
      </c>
      <c r="V24" s="126">
        <f>'データ完成'!L18</f>
      </c>
      <c r="W24" s="137">
        <f>'データ完成'!M18</f>
      </c>
    </row>
    <row r="25" spans="2:23" ht="15" customHeight="1">
      <c r="B25" s="314"/>
      <c r="C25" s="230" t="s">
        <v>550</v>
      </c>
      <c r="D25" s="126">
        <f>'記録入力'!$J52</f>
      </c>
      <c r="E25" s="127">
        <f>'記録入力'!$K52</f>
      </c>
      <c r="F25" s="128">
        <f>'記録入力'!$I52</f>
      </c>
      <c r="G25" s="126">
        <f>'記録入力'!$J53</f>
      </c>
      <c r="H25" s="127">
        <f>'記録入力'!$K53</f>
      </c>
      <c r="I25" s="128">
        <f>'記録入力'!$I53</f>
      </c>
      <c r="J25" s="126">
        <f>'記録入力'!$J54</f>
      </c>
      <c r="K25" s="127">
        <f>'記録入力'!$K54</f>
      </c>
      <c r="L25" s="129">
        <f>'記録入力'!$I54</f>
      </c>
      <c r="M25" s="133">
        <f>COUNT('記録入力'!E52:E54)</f>
        <v>0</v>
      </c>
      <c r="N25" s="37"/>
      <c r="O25" s="149">
        <v>17</v>
      </c>
      <c r="P25" s="133">
        <f>IF('データ完成'!E19=1,"男","")</f>
      </c>
      <c r="Q25" s="134">
        <f>'データ完成'!H19</f>
      </c>
      <c r="R25" s="135">
        <f>'データ完成'!C19</f>
      </c>
      <c r="S25" s="126">
        <f>'データ完成'!N19</f>
      </c>
      <c r="T25" s="127">
        <f>'データ完成'!O19</f>
      </c>
      <c r="U25" s="234">
        <f>'データ完成'!P19</f>
      </c>
      <c r="V25" s="126">
        <f>'データ完成'!L19</f>
      </c>
      <c r="W25" s="137">
        <f>'データ完成'!M19</f>
      </c>
    </row>
    <row r="26" spans="2:23" ht="15" customHeight="1">
      <c r="B26" s="314"/>
      <c r="C26" s="230" t="s">
        <v>551</v>
      </c>
      <c r="D26" s="126">
        <f>'記録入力'!$J55</f>
      </c>
      <c r="E26" s="127">
        <f>'記録入力'!$K55</f>
      </c>
      <c r="F26" s="128">
        <f>'記録入力'!$I55</f>
      </c>
      <c r="G26" s="126">
        <f>'記録入力'!$J56</f>
      </c>
      <c r="H26" s="127">
        <f>'記録入力'!$K56</f>
      </c>
      <c r="I26" s="128">
        <f>'記録入力'!$I56</f>
      </c>
      <c r="J26" s="126">
        <f>'記録入力'!$J57</f>
      </c>
      <c r="K26" s="127">
        <f>'記録入力'!$K57</f>
      </c>
      <c r="L26" s="129">
        <f>'記録入力'!$I57</f>
      </c>
      <c r="M26" s="133">
        <f>COUNT('記録入力'!E55:E57)</f>
        <v>0</v>
      </c>
      <c r="N26" s="37"/>
      <c r="O26" s="149">
        <v>18</v>
      </c>
      <c r="P26" s="133">
        <f>IF('データ完成'!E20=1,"男","")</f>
      </c>
      <c r="Q26" s="134">
        <f>'データ完成'!H20</f>
      </c>
      <c r="R26" s="135">
        <f>'データ完成'!C20</f>
      </c>
      <c r="S26" s="126">
        <f>'データ完成'!N20</f>
      </c>
      <c r="T26" s="127">
        <f>'データ完成'!O20</f>
      </c>
      <c r="U26" s="234">
        <f>'データ完成'!P20</f>
      </c>
      <c r="V26" s="126">
        <f>'データ完成'!L20</f>
      </c>
      <c r="W26" s="137">
        <f>'データ完成'!M20</f>
      </c>
    </row>
    <row r="27" spans="2:23" ht="15" customHeight="1">
      <c r="B27" s="314"/>
      <c r="C27" s="230" t="s">
        <v>552</v>
      </c>
      <c r="D27" s="126">
        <f>'記録入力'!$J58</f>
      </c>
      <c r="E27" s="127">
        <f>'記録入力'!$K58</f>
      </c>
      <c r="F27" s="128">
        <f>'記録入力'!$I58</f>
      </c>
      <c r="G27" s="126">
        <f>'記録入力'!$J59</f>
      </c>
      <c r="H27" s="127">
        <f>'記録入力'!$K59</f>
      </c>
      <c r="I27" s="128">
        <f>'記録入力'!$I59</f>
      </c>
      <c r="J27" s="126">
        <f>'記録入力'!$J60</f>
      </c>
      <c r="K27" s="127">
        <f>'記録入力'!$K60</f>
      </c>
      <c r="L27" s="129">
        <f>'記録入力'!$I60</f>
      </c>
      <c r="M27" s="133">
        <f>COUNT('記録入力'!E58:E60)</f>
        <v>0</v>
      </c>
      <c r="N27" s="37"/>
      <c r="O27" s="149">
        <v>19</v>
      </c>
      <c r="P27" s="133">
        <f>IF('データ完成'!E21=1,"男","")</f>
      </c>
      <c r="Q27" s="134">
        <f>'データ完成'!H21</f>
      </c>
      <c r="R27" s="135">
        <f>'データ完成'!C21</f>
      </c>
      <c r="S27" s="126">
        <f>'データ完成'!N21</f>
      </c>
      <c r="T27" s="127">
        <f>'データ完成'!O21</f>
      </c>
      <c r="U27" s="234">
        <f>'データ完成'!P21</f>
      </c>
      <c r="V27" s="126">
        <f>'データ完成'!L21</f>
      </c>
      <c r="W27" s="137">
        <f>'データ完成'!M21</f>
      </c>
    </row>
    <row r="28" spans="2:23" ht="15" customHeight="1">
      <c r="B28" s="314"/>
      <c r="C28" s="230" t="s">
        <v>553</v>
      </c>
      <c r="D28" s="126">
        <f>'記録入力'!$J61</f>
      </c>
      <c r="E28" s="127">
        <f>'記録入力'!$K61</f>
      </c>
      <c r="F28" s="128">
        <f>'記録入力'!$I61</f>
      </c>
      <c r="G28" s="126">
        <f>'記録入力'!$J62</f>
      </c>
      <c r="H28" s="127">
        <f>'記録入力'!$K62</f>
      </c>
      <c r="I28" s="128">
        <f>'記録入力'!$I62</f>
      </c>
      <c r="J28" s="126">
        <f>'記録入力'!$J63</f>
      </c>
      <c r="K28" s="127">
        <f>'記録入力'!$K63</f>
      </c>
      <c r="L28" s="129">
        <f>'記録入力'!$I63</f>
      </c>
      <c r="M28" s="133">
        <f>COUNT('記録入力'!E61:E63)</f>
        <v>0</v>
      </c>
      <c r="N28" s="37"/>
      <c r="O28" s="149">
        <v>20</v>
      </c>
      <c r="P28" s="133">
        <f>IF('データ完成'!E22=1,"男","")</f>
      </c>
      <c r="Q28" s="134">
        <f>'データ完成'!H22</f>
      </c>
      <c r="R28" s="135">
        <f>'データ完成'!C22</f>
      </c>
      <c r="S28" s="126">
        <f>'データ完成'!N22</f>
      </c>
      <c r="T28" s="127">
        <f>'データ完成'!O22</f>
      </c>
      <c r="U28" s="234">
        <f>'データ完成'!P22</f>
      </c>
      <c r="V28" s="126">
        <f>'データ完成'!L22</f>
      </c>
      <c r="W28" s="137">
        <f>'データ完成'!M22</f>
      </c>
    </row>
    <row r="29" spans="2:23" ht="15" customHeight="1">
      <c r="B29" s="314"/>
      <c r="C29" s="230" t="s">
        <v>154</v>
      </c>
      <c r="D29" s="126">
        <f>'記録入力'!$J64</f>
      </c>
      <c r="E29" s="127">
        <f>'記録入力'!$K64</f>
      </c>
      <c r="F29" s="128">
        <f>'記録入力'!$I64</f>
      </c>
      <c r="G29" s="126">
        <f>'記録入力'!$J65</f>
      </c>
      <c r="H29" s="127">
        <f>'記録入力'!$K65</f>
      </c>
      <c r="I29" s="128">
        <f>'記録入力'!$I65</f>
      </c>
      <c r="J29" s="126">
        <f>'記録入力'!$J66</f>
      </c>
      <c r="K29" s="127">
        <f>'記録入力'!$K66</f>
      </c>
      <c r="L29" s="129">
        <f>'記録入力'!$I66</f>
      </c>
      <c r="M29" s="133">
        <f>COUNT('記録入力'!E64:E66)</f>
        <v>0</v>
      </c>
      <c r="N29" s="37"/>
      <c r="O29" s="149">
        <v>21</v>
      </c>
      <c r="P29" s="133">
        <f>IF('データ完成'!E23=1,"男","")</f>
      </c>
      <c r="Q29" s="134">
        <f>'データ完成'!H23</f>
      </c>
      <c r="R29" s="135">
        <f>'データ完成'!C23</f>
      </c>
      <c r="S29" s="126">
        <f>'データ完成'!N23</f>
      </c>
      <c r="T29" s="127">
        <f>'データ完成'!O23</f>
      </c>
      <c r="U29" s="234">
        <f>'データ完成'!P23</f>
      </c>
      <c r="V29" s="126">
        <f>'データ完成'!L23</f>
      </c>
      <c r="W29" s="137">
        <f>'データ完成'!M23</f>
      </c>
    </row>
    <row r="30" spans="2:23" ht="15" customHeight="1">
      <c r="B30" s="314"/>
      <c r="C30" s="230" t="s">
        <v>15</v>
      </c>
      <c r="D30" s="126">
        <f>'記録入力'!$J67</f>
      </c>
      <c r="E30" s="127">
        <f>'記録入力'!$K67</f>
      </c>
      <c r="F30" s="128">
        <f>'記録入力'!$I67</f>
      </c>
      <c r="G30" s="126">
        <f>'記録入力'!$J68</f>
      </c>
      <c r="H30" s="127">
        <f>'記録入力'!$K68</f>
      </c>
      <c r="I30" s="128">
        <f>'記録入力'!$I68</f>
      </c>
      <c r="J30" s="126">
        <f>'記録入力'!$J69</f>
      </c>
      <c r="K30" s="127">
        <f>'記録入力'!$K69</f>
      </c>
      <c r="L30" s="129">
        <f>'記録入力'!$I69</f>
      </c>
      <c r="M30" s="133">
        <f>COUNT('記録入力'!E67:E69)</f>
        <v>0</v>
      </c>
      <c r="N30" s="37"/>
      <c r="O30" s="149">
        <v>22</v>
      </c>
      <c r="P30" s="133">
        <f>IF('データ完成'!E24=1,"男","")</f>
      </c>
      <c r="Q30" s="134">
        <f>'データ完成'!H24</f>
      </c>
      <c r="R30" s="135">
        <f>'データ完成'!C24</f>
      </c>
      <c r="S30" s="126">
        <f>'データ完成'!N24</f>
      </c>
      <c r="T30" s="127">
        <f>'データ完成'!O24</f>
      </c>
      <c r="U30" s="234">
        <f>'データ完成'!P24</f>
      </c>
      <c r="V30" s="126">
        <f>'データ完成'!L24</f>
      </c>
      <c r="W30" s="137">
        <f>'データ完成'!M24</f>
      </c>
    </row>
    <row r="31" spans="2:23" ht="15" customHeight="1">
      <c r="B31" s="315"/>
      <c r="C31" s="231" t="s">
        <v>153</v>
      </c>
      <c r="D31" s="120">
        <f>'記録入力'!$J70</f>
      </c>
      <c r="E31" s="117">
        <f>'記録入力'!$K70</f>
      </c>
      <c r="F31" s="118">
        <f>'記録入力'!$I70</f>
      </c>
      <c r="G31" s="120">
        <f>'記録入力'!$J71</f>
      </c>
      <c r="H31" s="117">
        <f>'記録入力'!$K71</f>
      </c>
      <c r="I31" s="118">
        <f>'記録入力'!$I71</f>
      </c>
      <c r="J31" s="120">
        <f>'記録入力'!$J72</f>
      </c>
      <c r="K31" s="117">
        <f>'記録入力'!$K72</f>
      </c>
      <c r="L31" s="119">
        <f>'記録入力'!$I72</f>
      </c>
      <c r="M31" s="151">
        <f>COUNT('記録入力'!E70:E72)</f>
        <v>0</v>
      </c>
      <c r="N31" s="37"/>
      <c r="O31" s="149">
        <v>23</v>
      </c>
      <c r="P31" s="133">
        <f>IF('データ完成'!E25=1,"男","")</f>
      </c>
      <c r="Q31" s="134">
        <f>'データ完成'!H25</f>
      </c>
      <c r="R31" s="135">
        <f>'データ完成'!C25</f>
      </c>
      <c r="S31" s="126">
        <f>'データ完成'!N25</f>
      </c>
      <c r="T31" s="127">
        <f>'データ完成'!O25</f>
      </c>
      <c r="U31" s="234">
        <f>'データ完成'!P25</f>
      </c>
      <c r="V31" s="126">
        <f>'データ完成'!L25</f>
      </c>
      <c r="W31" s="137">
        <f>'データ完成'!M25</f>
      </c>
    </row>
    <row r="32" spans="2:23" ht="15" customHeight="1">
      <c r="B32" s="97"/>
      <c r="C32" s="44"/>
      <c r="D32" s="46"/>
      <c r="E32" s="46"/>
      <c r="F32" s="45"/>
      <c r="G32" s="46"/>
      <c r="H32" s="46"/>
      <c r="I32" s="45"/>
      <c r="J32" s="46"/>
      <c r="K32" s="46"/>
      <c r="L32" s="45"/>
      <c r="M32" s="181"/>
      <c r="N32" s="37"/>
      <c r="O32" s="149">
        <v>24</v>
      </c>
      <c r="P32" s="133">
        <f>IF('データ完成'!E26=1,"男","")</f>
      </c>
      <c r="Q32" s="134">
        <f>'データ完成'!H26</f>
      </c>
      <c r="R32" s="135">
        <f>'データ完成'!C26</f>
      </c>
      <c r="S32" s="126">
        <f>'データ完成'!N26</f>
      </c>
      <c r="T32" s="127">
        <f>'データ完成'!O26</f>
      </c>
      <c r="U32" s="234">
        <f>'データ完成'!P26</f>
      </c>
      <c r="V32" s="126">
        <f>'データ完成'!L26</f>
      </c>
      <c r="W32" s="137">
        <f>'データ完成'!M26</f>
      </c>
    </row>
    <row r="33" spans="13:23" ht="15" customHeight="1">
      <c r="M33" s="182"/>
      <c r="N33" s="37"/>
      <c r="O33" s="149">
        <v>25</v>
      </c>
      <c r="P33" s="133">
        <f>IF('データ完成'!E27=1,"男","")</f>
      </c>
      <c r="Q33" s="134">
        <f>'データ完成'!H27</f>
      </c>
      <c r="R33" s="135">
        <f>'データ完成'!C27</f>
      </c>
      <c r="S33" s="126">
        <f>'データ完成'!N27</f>
      </c>
      <c r="T33" s="127">
        <f>'データ完成'!O27</f>
      </c>
      <c r="U33" s="234">
        <f>'データ完成'!P27</f>
      </c>
      <c r="V33" s="126">
        <f>'データ完成'!L27</f>
      </c>
      <c r="W33" s="137">
        <f>'データ完成'!M27</f>
      </c>
    </row>
    <row r="34" spans="2:23" ht="15" customHeight="1">
      <c r="B34" s="270" t="s">
        <v>55</v>
      </c>
      <c r="C34" s="271"/>
      <c r="D34" s="290" t="s">
        <v>137</v>
      </c>
      <c r="E34" s="291"/>
      <c r="F34" s="292"/>
      <c r="G34" s="290" t="s">
        <v>136</v>
      </c>
      <c r="H34" s="291"/>
      <c r="I34" s="292"/>
      <c r="J34" s="290" t="s">
        <v>135</v>
      </c>
      <c r="K34" s="291"/>
      <c r="L34" s="292"/>
      <c r="M34" s="182"/>
      <c r="N34" s="37"/>
      <c r="O34" s="149">
        <v>26</v>
      </c>
      <c r="P34" s="133">
        <f>IF('データ完成'!E28=1,"男","")</f>
      </c>
      <c r="Q34" s="134">
        <f>'データ完成'!H28</f>
      </c>
      <c r="R34" s="135">
        <f>'データ完成'!C28</f>
      </c>
      <c r="S34" s="126">
        <f>'データ完成'!N28</f>
      </c>
      <c r="T34" s="127">
        <f>'データ完成'!O28</f>
      </c>
      <c r="U34" s="234">
        <f>'データ完成'!P28</f>
      </c>
      <c r="V34" s="126">
        <f>'データ完成'!L28</f>
      </c>
      <c r="W34" s="137">
        <f>'データ完成'!M28</f>
      </c>
    </row>
    <row r="35" spans="2:23" ht="15" customHeight="1">
      <c r="B35" s="272"/>
      <c r="C35" s="273"/>
      <c r="D35" s="296">
        <f>'初期設定'!D15</f>
        <v>0</v>
      </c>
      <c r="E35" s="297"/>
      <c r="F35" s="157" t="s">
        <v>264</v>
      </c>
      <c r="G35" s="296">
        <f>'初期設定'!D16</f>
        <v>0</v>
      </c>
      <c r="H35" s="297"/>
      <c r="I35" s="157" t="s">
        <v>264</v>
      </c>
      <c r="J35" s="296">
        <f>'初期設定'!D17</f>
        <v>0</v>
      </c>
      <c r="K35" s="297"/>
      <c r="L35" s="157" t="s">
        <v>264</v>
      </c>
      <c r="M35" s="182"/>
      <c r="N35" s="37"/>
      <c r="O35" s="149">
        <v>27</v>
      </c>
      <c r="P35" s="133">
        <f>IF('データ完成'!E29=1,"男","")</f>
      </c>
      <c r="Q35" s="134">
        <f>'データ完成'!H29</f>
      </c>
      <c r="R35" s="135">
        <f>'データ完成'!C29</f>
      </c>
      <c r="S35" s="126">
        <f>'データ完成'!N29</f>
      </c>
      <c r="T35" s="127">
        <f>'データ完成'!O29</f>
      </c>
      <c r="U35" s="234">
        <f>'データ完成'!P29</f>
      </c>
      <c r="V35" s="126">
        <f>'データ完成'!L29</f>
      </c>
      <c r="W35" s="137">
        <f>'データ完成'!M29</f>
      </c>
    </row>
    <row r="36" spans="14:23" ht="15" customHeight="1">
      <c r="N36" s="37"/>
      <c r="O36" s="149">
        <v>28</v>
      </c>
      <c r="P36" s="133">
        <f>IF('データ完成'!E30=1,"男","")</f>
      </c>
      <c r="Q36" s="134">
        <f>'データ完成'!H30</f>
      </c>
      <c r="R36" s="135">
        <f>'データ完成'!C30</f>
      </c>
      <c r="S36" s="126">
        <f>'データ完成'!N30</f>
      </c>
      <c r="T36" s="127">
        <f>'データ完成'!O30</f>
      </c>
      <c r="U36" s="234">
        <f>'データ完成'!P30</f>
      </c>
      <c r="V36" s="126">
        <f>'データ完成'!L30</f>
      </c>
      <c r="W36" s="137">
        <f>'データ完成'!M30</f>
      </c>
    </row>
    <row r="37" spans="2:23" ht="15" customHeight="1">
      <c r="B37" s="323" t="s">
        <v>144</v>
      </c>
      <c r="C37" s="324"/>
      <c r="D37" s="329" t="s">
        <v>138</v>
      </c>
      <c r="E37" s="330"/>
      <c r="F37" s="330"/>
      <c r="G37" s="331"/>
      <c r="H37" s="113" t="s">
        <v>139</v>
      </c>
      <c r="I37" s="290" t="s">
        <v>60</v>
      </c>
      <c r="J37" s="292"/>
      <c r="K37" s="46"/>
      <c r="L37" s="45"/>
      <c r="M37" s="45"/>
      <c r="N37" s="37"/>
      <c r="O37" s="149">
        <v>29</v>
      </c>
      <c r="P37" s="133">
        <f>IF('データ完成'!E31=1,"男","")</f>
      </c>
      <c r="Q37" s="134">
        <f>'データ完成'!H31</f>
      </c>
      <c r="R37" s="135">
        <f>'データ完成'!C31</f>
      </c>
      <c r="S37" s="126">
        <f>'データ完成'!N31</f>
      </c>
      <c r="T37" s="127">
        <f>'データ完成'!O31</f>
      </c>
      <c r="U37" s="234">
        <f>'データ完成'!P31</f>
      </c>
      <c r="V37" s="126">
        <f>'データ完成'!L31</f>
      </c>
      <c r="W37" s="137">
        <f>'データ完成'!M31</f>
      </c>
    </row>
    <row r="38" spans="2:23" ht="15" customHeight="1">
      <c r="B38" s="325"/>
      <c r="C38" s="326"/>
      <c r="D38" s="332">
        <f>IF('初期設定'!C10="","",'初期設定'!C10)</f>
      </c>
      <c r="E38" s="333"/>
      <c r="F38" s="333"/>
      <c r="G38" s="334"/>
      <c r="H38" s="138">
        <f>IF('初期設定'!D10="","",'初期設定'!D10)</f>
      </c>
      <c r="I38" s="343">
        <f>IF('初期設定'!E10="","",'初期設定'!E10)</f>
      </c>
      <c r="J38" s="344"/>
      <c r="K38" s="46"/>
      <c r="L38" s="45"/>
      <c r="M38" s="45"/>
      <c r="N38" s="37"/>
      <c r="O38" s="149">
        <v>30</v>
      </c>
      <c r="P38" s="133">
        <f>IF('データ完成'!E32=1,"男","")</f>
      </c>
      <c r="Q38" s="134">
        <f>'データ完成'!H32</f>
      </c>
      <c r="R38" s="135">
        <f>'データ完成'!C32</f>
      </c>
      <c r="S38" s="126">
        <f>'データ完成'!N32</f>
      </c>
      <c r="T38" s="127">
        <f>'データ完成'!O32</f>
      </c>
      <c r="U38" s="234">
        <f>'データ完成'!P32</f>
      </c>
      <c r="V38" s="126">
        <f>'データ完成'!L32</f>
      </c>
      <c r="W38" s="137">
        <f>'データ完成'!M32</f>
      </c>
    </row>
    <row r="39" spans="2:23" ht="15" customHeight="1">
      <c r="B39" s="325"/>
      <c r="C39" s="326"/>
      <c r="D39" s="335">
        <f>IF('初期設定'!C11="","",'初期設定'!C11)</f>
      </c>
      <c r="E39" s="336"/>
      <c r="F39" s="336"/>
      <c r="G39" s="337"/>
      <c r="H39" s="139">
        <f>IF('初期設定'!D11="","",'初期設定'!D11)</f>
      </c>
      <c r="I39" s="341">
        <f>IF('初期設定'!E11="","",'初期設定'!E11)</f>
      </c>
      <c r="J39" s="342"/>
      <c r="K39" s="46"/>
      <c r="L39" s="45"/>
      <c r="M39" s="45"/>
      <c r="N39" s="37"/>
      <c r="O39" s="149">
        <v>31</v>
      </c>
      <c r="P39" s="133">
        <f>IF('データ完成'!E33=1,"男","")</f>
      </c>
      <c r="Q39" s="134">
        <f>'データ完成'!H33</f>
      </c>
      <c r="R39" s="135">
        <f>'データ完成'!C33</f>
      </c>
      <c r="S39" s="126">
        <f>'データ完成'!N33</f>
      </c>
      <c r="T39" s="127">
        <f>'データ完成'!O33</f>
      </c>
      <c r="U39" s="234">
        <f>'データ完成'!P33</f>
      </c>
      <c r="V39" s="126">
        <f>'データ完成'!L33</f>
      </c>
      <c r="W39" s="137">
        <f>'データ完成'!M33</f>
      </c>
    </row>
    <row r="40" spans="2:23" ht="15" customHeight="1">
      <c r="B40" s="325"/>
      <c r="C40" s="326"/>
      <c r="D40" s="338">
        <f>IF('初期設定'!C12="","",'初期設定'!C12)</f>
      </c>
      <c r="E40" s="339"/>
      <c r="F40" s="339"/>
      <c r="G40" s="340"/>
      <c r="H40" s="141">
        <f>IF('初期設定'!D12="","",'初期設定'!D12)</f>
      </c>
      <c r="I40" s="301">
        <f>IF('初期設定'!E12="","",'初期設定'!E12)</f>
      </c>
      <c r="J40" s="302"/>
      <c r="K40" s="46"/>
      <c r="L40" s="45"/>
      <c r="M40" s="45"/>
      <c r="N40" s="37"/>
      <c r="O40" s="149">
        <v>32</v>
      </c>
      <c r="P40" s="133">
        <f>IF('データ完成'!E34=1,"男","")</f>
      </c>
      <c r="Q40" s="134">
        <f>'データ完成'!H34</f>
      </c>
      <c r="R40" s="135">
        <f>'データ完成'!C34</f>
      </c>
      <c r="S40" s="126">
        <f>'データ完成'!N34</f>
      </c>
      <c r="T40" s="127">
        <f>'データ完成'!O34</f>
      </c>
      <c r="U40" s="234">
        <f>'データ完成'!P34</f>
      </c>
      <c r="V40" s="126">
        <f>'データ完成'!L34</f>
      </c>
      <c r="W40" s="137">
        <f>'データ完成'!M34</f>
      </c>
    </row>
    <row r="41" spans="2:23" ht="15" customHeight="1">
      <c r="B41" s="327"/>
      <c r="C41" s="328"/>
      <c r="D41" s="320">
        <f>IF('初期設定'!C13="","",'初期設定'!C13)</f>
      </c>
      <c r="E41" s="321"/>
      <c r="F41" s="321"/>
      <c r="G41" s="322"/>
      <c r="H41" s="142">
        <f>IF('初期設定'!D13="","",'初期設定'!D13)</f>
      </c>
      <c r="I41" s="318">
        <f>IF('初期設定'!E13="","",'初期設定'!E13)</f>
      </c>
      <c r="J41" s="319"/>
      <c r="K41" s="46"/>
      <c r="L41" s="45"/>
      <c r="M41" s="45"/>
      <c r="N41" s="37"/>
      <c r="O41" s="150">
        <v>33</v>
      </c>
      <c r="P41" s="151">
        <f>IF('データ完成'!E35=1,"男","")</f>
      </c>
      <c r="Q41" s="152">
        <f>'データ完成'!H35</f>
      </c>
      <c r="R41" s="153">
        <f>'データ完成'!C35</f>
      </c>
      <c r="S41" s="154">
        <f>'データ完成'!N35</f>
      </c>
      <c r="T41" s="155">
        <f>'データ完成'!O35</f>
      </c>
      <c r="U41" s="235">
        <f>'データ完成'!P35</f>
      </c>
      <c r="V41" s="154">
        <f>'データ完成'!L35</f>
      </c>
      <c r="W41" s="156">
        <f>'データ完成'!M35</f>
      </c>
    </row>
    <row r="42" ht="15" customHeight="1">
      <c r="N42" s="37"/>
    </row>
  </sheetData>
  <sheetProtection sheet="1" objects="1" scenarios="1"/>
  <mergeCells count="33">
    <mergeCell ref="I41:J41"/>
    <mergeCell ref="D41:G41"/>
    <mergeCell ref="B37:C41"/>
    <mergeCell ref="D37:G37"/>
    <mergeCell ref="D38:G38"/>
    <mergeCell ref="D39:G39"/>
    <mergeCell ref="D40:G40"/>
    <mergeCell ref="I39:J39"/>
    <mergeCell ref="I38:J38"/>
    <mergeCell ref="E1:T1"/>
    <mergeCell ref="B1:C1"/>
    <mergeCell ref="I40:J40"/>
    <mergeCell ref="C3:D3"/>
    <mergeCell ref="F3:L3"/>
    <mergeCell ref="B5:D6"/>
    <mergeCell ref="B9:B31"/>
    <mergeCell ref="C19:C20"/>
    <mergeCell ref="C21:C22"/>
    <mergeCell ref="O3:Q3"/>
    <mergeCell ref="I37:J37"/>
    <mergeCell ref="E6:L6"/>
    <mergeCell ref="D34:F34"/>
    <mergeCell ref="D35:E35"/>
    <mergeCell ref="G35:H35"/>
    <mergeCell ref="J35:K35"/>
    <mergeCell ref="B34:C35"/>
    <mergeCell ref="R3:V3"/>
    <mergeCell ref="W5:W6"/>
    <mergeCell ref="O5:Q6"/>
    <mergeCell ref="R5:V6"/>
    <mergeCell ref="S8:U8"/>
    <mergeCell ref="G34:I34"/>
    <mergeCell ref="J34:L34"/>
  </mergeCells>
  <printOptions horizontalCentered="1" verticalCentered="1"/>
  <pageMargins left="0" right="0" top="0.1968503937007874" bottom="0.1968503937007874" header="0.1968503937007874" footer="0.1968503937007874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J51"/>
  <sheetViews>
    <sheetView zoomScalePageLayoutView="0" workbookViewId="0" topLeftCell="A1">
      <selection activeCell="J7" sqref="J7"/>
    </sheetView>
  </sheetViews>
  <sheetFormatPr defaultColWidth="9.00390625" defaultRowHeight="13.5"/>
  <cols>
    <col min="1" max="1" width="10.50390625" style="2" bestFit="1" customWidth="1"/>
    <col min="2" max="2" width="12.75390625" style="2" bestFit="1" customWidth="1"/>
    <col min="3" max="3" width="13.50390625" style="2" bestFit="1" customWidth="1"/>
    <col min="4" max="4" width="3.25390625" style="2" bestFit="1" customWidth="1"/>
    <col min="5" max="5" width="3.50390625" style="2" bestFit="1" customWidth="1"/>
    <col min="6" max="6" width="7.50390625" style="2" bestFit="1" customWidth="1"/>
    <col min="7" max="7" width="5.50390625" style="2" bestFit="1" customWidth="1"/>
    <col min="8" max="10" width="14.625" style="2" bestFit="1" customWidth="1"/>
    <col min="11" max="16384" width="9.00390625" style="2" customWidth="1"/>
  </cols>
  <sheetData>
    <row r="1" spans="1:10" ht="13.5">
      <c r="A1" s="2" t="str">
        <f>'データ完成'!B2</f>
        <v>DB</v>
      </c>
      <c r="B1" s="2" t="str">
        <f>'データ完成'!C2</f>
        <v>N1</v>
      </c>
      <c r="C1" s="2" t="str">
        <f>'データ完成'!D2</f>
        <v>N2</v>
      </c>
      <c r="D1" s="2" t="str">
        <f>'データ完成'!E2</f>
        <v>SX</v>
      </c>
      <c r="E1" s="2" t="str">
        <f>'データ完成'!F2</f>
        <v>KC</v>
      </c>
      <c r="F1" s="2" t="str">
        <f>'データ完成'!G2</f>
        <v>MC</v>
      </c>
      <c r="G1" s="2" t="str">
        <f>'データ完成'!H2</f>
        <v>ZK</v>
      </c>
      <c r="H1" s="2" t="str">
        <f>'データ完成'!I2</f>
        <v>S1</v>
      </c>
      <c r="I1" s="2" t="str">
        <f>'データ完成'!J2</f>
        <v>S2</v>
      </c>
      <c r="J1" s="2" t="str">
        <f>'データ完成'!K2</f>
        <v>S3</v>
      </c>
    </row>
    <row r="2" spans="1:10" ht="13.5">
      <c r="A2" s="2">
        <f>'データ完成'!B3</f>
      </c>
      <c r="B2" s="2">
        <f>'データ完成'!C3</f>
      </c>
      <c r="C2" s="2">
        <f>'データ完成'!D3</f>
      </c>
      <c r="D2" s="2">
        <f>'データ完成'!E3</f>
      </c>
      <c r="E2" s="2">
        <f>'データ完成'!F3</f>
      </c>
      <c r="F2" s="2">
        <f>'データ完成'!G3</f>
      </c>
      <c r="G2" s="2">
        <f>'データ完成'!H3</f>
      </c>
      <c r="H2" s="2">
        <f>'データ完成'!I3</f>
      </c>
      <c r="I2" s="2">
        <f>'データ完成'!J3</f>
      </c>
      <c r="J2" s="2">
        <f>'データ完成'!K3</f>
      </c>
    </row>
    <row r="3" spans="1:10" ht="13.5">
      <c r="A3" s="2">
        <f>'データ完成'!B4</f>
      </c>
      <c r="B3" s="2">
        <f>'データ完成'!C4</f>
      </c>
      <c r="C3" s="2">
        <f>'データ完成'!D4</f>
      </c>
      <c r="D3" s="2">
        <f>'データ完成'!E4</f>
      </c>
      <c r="E3" s="2">
        <f>'データ完成'!F4</f>
      </c>
      <c r="F3" s="2">
        <f>'データ完成'!G4</f>
      </c>
      <c r="G3" s="2">
        <f>'データ完成'!H4</f>
      </c>
      <c r="H3" s="2">
        <f>'データ完成'!I4</f>
      </c>
      <c r="I3" s="2">
        <f>'データ完成'!J4</f>
      </c>
      <c r="J3" s="2">
        <f>'データ完成'!K4</f>
      </c>
    </row>
    <row r="4" spans="1:10" ht="13.5">
      <c r="A4" s="2">
        <f>'データ完成'!B5</f>
      </c>
      <c r="B4" s="2">
        <f>'データ完成'!C5</f>
      </c>
      <c r="C4" s="2">
        <f>'データ完成'!D5</f>
      </c>
      <c r="D4" s="2">
        <f>'データ完成'!E5</f>
      </c>
      <c r="E4" s="2">
        <f>'データ完成'!F5</f>
      </c>
      <c r="F4" s="2">
        <f>'データ完成'!G5</f>
      </c>
      <c r="G4" s="2">
        <f>'データ完成'!H5</f>
      </c>
      <c r="H4" s="2">
        <f>'データ完成'!I5</f>
      </c>
      <c r="I4" s="2">
        <f>'データ完成'!J5</f>
      </c>
      <c r="J4" s="2">
        <f>'データ完成'!K5</f>
      </c>
    </row>
    <row r="5" spans="1:10" ht="13.5">
      <c r="A5" s="2">
        <f>'データ完成'!B6</f>
      </c>
      <c r="B5" s="2">
        <f>'データ完成'!C6</f>
      </c>
      <c r="C5" s="2">
        <f>'データ完成'!D6</f>
      </c>
      <c r="D5" s="2">
        <f>'データ完成'!E6</f>
      </c>
      <c r="E5" s="2">
        <f>'データ完成'!F6</f>
      </c>
      <c r="F5" s="2">
        <f>'データ完成'!G6</f>
      </c>
      <c r="G5" s="2">
        <f>'データ完成'!H6</f>
      </c>
      <c r="H5" s="2">
        <f>'データ完成'!I6</f>
      </c>
      <c r="I5" s="2">
        <f>'データ完成'!J6</f>
      </c>
      <c r="J5" s="2">
        <f>'データ完成'!K6</f>
      </c>
    </row>
    <row r="6" spans="1:10" ht="13.5">
      <c r="A6" s="2">
        <f>'データ完成'!B7</f>
      </c>
      <c r="B6" s="2">
        <f>'データ完成'!C7</f>
      </c>
      <c r="C6" s="2">
        <f>'データ完成'!D7</f>
      </c>
      <c r="D6" s="2">
        <f>'データ完成'!E7</f>
      </c>
      <c r="E6" s="2">
        <f>'データ完成'!F7</f>
      </c>
      <c r="F6" s="2">
        <f>'データ完成'!G7</f>
      </c>
      <c r="G6" s="2">
        <f>'データ完成'!H7</f>
      </c>
      <c r="H6" s="2">
        <f>'データ完成'!I7</f>
      </c>
      <c r="I6" s="2">
        <f>'データ完成'!J7</f>
      </c>
      <c r="J6" s="2">
        <f>'データ完成'!K7</f>
      </c>
    </row>
    <row r="7" spans="1:10" ht="13.5">
      <c r="A7" s="2">
        <f>'データ完成'!B8</f>
      </c>
      <c r="B7" s="2">
        <f>'データ完成'!C8</f>
      </c>
      <c r="C7" s="2">
        <f>'データ完成'!D8</f>
      </c>
      <c r="D7" s="2">
        <f>'データ完成'!E8</f>
      </c>
      <c r="E7" s="2">
        <f>'データ完成'!F8</f>
      </c>
      <c r="F7" s="2">
        <f>'データ完成'!G8</f>
      </c>
      <c r="G7" s="2">
        <f>'データ完成'!H8</f>
      </c>
      <c r="H7" s="2">
        <f>'データ完成'!I8</f>
      </c>
      <c r="I7" s="2">
        <f>'データ完成'!J8</f>
      </c>
      <c r="J7" s="2">
        <f>'データ完成'!K8</f>
      </c>
    </row>
    <row r="8" spans="1:10" ht="13.5">
      <c r="A8" s="2">
        <f>'データ完成'!B9</f>
      </c>
      <c r="B8" s="2">
        <f>'データ完成'!C9</f>
      </c>
      <c r="C8" s="2">
        <f>'データ完成'!D9</f>
      </c>
      <c r="D8" s="2">
        <f>'データ完成'!E9</f>
      </c>
      <c r="E8" s="2">
        <f>'データ完成'!F9</f>
      </c>
      <c r="F8" s="2">
        <f>'データ完成'!G9</f>
      </c>
      <c r="G8" s="2">
        <f>'データ完成'!H9</f>
      </c>
      <c r="H8" s="2">
        <f>'データ完成'!I9</f>
      </c>
      <c r="I8" s="2">
        <f>'データ完成'!J9</f>
      </c>
      <c r="J8" s="2">
        <f>'データ完成'!K9</f>
      </c>
    </row>
    <row r="9" spans="1:10" ht="13.5">
      <c r="A9" s="2">
        <f>'データ完成'!B10</f>
      </c>
      <c r="B9" s="2">
        <f>'データ完成'!C10</f>
      </c>
      <c r="C9" s="2">
        <f>'データ完成'!D10</f>
      </c>
      <c r="D9" s="2">
        <f>'データ完成'!E10</f>
      </c>
      <c r="E9" s="2">
        <f>'データ完成'!F10</f>
      </c>
      <c r="F9" s="2">
        <f>'データ完成'!G10</f>
      </c>
      <c r="G9" s="2">
        <f>'データ完成'!H10</f>
      </c>
      <c r="H9" s="2">
        <f>'データ完成'!I10</f>
      </c>
      <c r="I9" s="2">
        <f>'データ完成'!J10</f>
      </c>
      <c r="J9" s="2">
        <f>'データ完成'!K10</f>
      </c>
    </row>
    <row r="10" spans="1:10" ht="13.5">
      <c r="A10" s="2">
        <f>'データ完成'!B11</f>
      </c>
      <c r="B10" s="2">
        <f>'データ完成'!C11</f>
      </c>
      <c r="C10" s="2">
        <f>'データ完成'!D11</f>
      </c>
      <c r="D10" s="2">
        <f>'データ完成'!E11</f>
      </c>
      <c r="E10" s="2">
        <f>'データ完成'!F11</f>
      </c>
      <c r="F10" s="2">
        <f>'データ完成'!G11</f>
      </c>
      <c r="G10" s="2">
        <f>'データ完成'!H11</f>
      </c>
      <c r="H10" s="2">
        <f>'データ完成'!I11</f>
      </c>
      <c r="I10" s="2">
        <f>'データ完成'!J11</f>
      </c>
      <c r="J10" s="2">
        <f>'データ完成'!K11</f>
      </c>
    </row>
    <row r="11" spans="1:10" ht="13.5">
      <c r="A11" s="2">
        <f>'データ完成'!B12</f>
      </c>
      <c r="B11" s="2">
        <f>'データ完成'!C12</f>
      </c>
      <c r="C11" s="2">
        <f>'データ完成'!D12</f>
      </c>
      <c r="D11" s="2">
        <f>'データ完成'!E12</f>
      </c>
      <c r="E11" s="2">
        <f>'データ完成'!F12</f>
      </c>
      <c r="F11" s="2">
        <f>'データ完成'!G12</f>
      </c>
      <c r="G11" s="2">
        <f>'データ完成'!H12</f>
      </c>
      <c r="H11" s="2">
        <f>'データ完成'!I12</f>
      </c>
      <c r="I11" s="2">
        <f>'データ完成'!J12</f>
      </c>
      <c r="J11" s="2">
        <f>'データ完成'!K12</f>
      </c>
    </row>
    <row r="12" spans="1:10" ht="13.5">
      <c r="A12" s="2">
        <f>'データ完成'!B13</f>
      </c>
      <c r="B12" s="2">
        <f>'データ完成'!C13</f>
      </c>
      <c r="C12" s="2">
        <f>'データ完成'!D13</f>
      </c>
      <c r="D12" s="2">
        <f>'データ完成'!E13</f>
      </c>
      <c r="E12" s="2">
        <f>'データ完成'!F13</f>
      </c>
      <c r="F12" s="2">
        <f>'データ完成'!G13</f>
      </c>
      <c r="G12" s="2">
        <f>'データ完成'!H13</f>
      </c>
      <c r="H12" s="2">
        <f>'データ完成'!I13</f>
      </c>
      <c r="I12" s="2">
        <f>'データ完成'!J13</f>
      </c>
      <c r="J12" s="2">
        <f>'データ完成'!K13</f>
      </c>
    </row>
    <row r="13" spans="1:10" ht="13.5">
      <c r="A13" s="2">
        <f>'データ完成'!B14</f>
      </c>
      <c r="B13" s="2">
        <f>'データ完成'!C14</f>
      </c>
      <c r="C13" s="2">
        <f>'データ完成'!D14</f>
      </c>
      <c r="D13" s="2">
        <f>'データ完成'!E14</f>
      </c>
      <c r="E13" s="2">
        <f>'データ完成'!F14</f>
      </c>
      <c r="F13" s="2">
        <f>'データ完成'!G14</f>
      </c>
      <c r="G13" s="2">
        <f>'データ完成'!H14</f>
      </c>
      <c r="H13" s="2">
        <f>'データ完成'!I14</f>
      </c>
      <c r="I13" s="2">
        <f>'データ完成'!J14</f>
      </c>
      <c r="J13" s="2">
        <f>'データ完成'!K14</f>
      </c>
    </row>
    <row r="14" spans="1:10" ht="13.5">
      <c r="A14" s="2">
        <f>'データ完成'!B15</f>
      </c>
      <c r="B14" s="2">
        <f>'データ完成'!C15</f>
      </c>
      <c r="C14" s="2">
        <f>'データ完成'!D15</f>
      </c>
      <c r="D14" s="2">
        <f>'データ完成'!E15</f>
      </c>
      <c r="E14" s="2">
        <f>'データ完成'!F15</f>
      </c>
      <c r="F14" s="2">
        <f>'データ完成'!G15</f>
      </c>
      <c r="G14" s="2">
        <f>'データ完成'!H15</f>
      </c>
      <c r="H14" s="2">
        <f>'データ完成'!I15</f>
      </c>
      <c r="I14" s="2">
        <f>'データ完成'!J15</f>
      </c>
      <c r="J14" s="2">
        <f>'データ完成'!K15</f>
      </c>
    </row>
    <row r="15" spans="1:10" ht="13.5">
      <c r="A15" s="2">
        <f>'データ完成'!B16</f>
      </c>
      <c r="B15" s="2">
        <f>'データ完成'!C16</f>
      </c>
      <c r="C15" s="2">
        <f>'データ完成'!D16</f>
      </c>
      <c r="D15" s="2">
        <f>'データ完成'!E16</f>
      </c>
      <c r="E15" s="2">
        <f>'データ完成'!F16</f>
      </c>
      <c r="F15" s="2">
        <f>'データ完成'!G16</f>
      </c>
      <c r="G15" s="2">
        <f>'データ完成'!H16</f>
      </c>
      <c r="H15" s="2">
        <f>'データ完成'!I16</f>
      </c>
      <c r="I15" s="2">
        <f>'データ完成'!J16</f>
      </c>
      <c r="J15" s="2">
        <f>'データ完成'!K16</f>
      </c>
    </row>
    <row r="16" spans="1:10" ht="13.5">
      <c r="A16" s="2">
        <f>'データ完成'!B17</f>
      </c>
      <c r="B16" s="2">
        <f>'データ完成'!C17</f>
      </c>
      <c r="C16" s="2">
        <f>'データ完成'!D17</f>
      </c>
      <c r="D16" s="2">
        <f>'データ完成'!E17</f>
      </c>
      <c r="E16" s="2">
        <f>'データ完成'!F17</f>
      </c>
      <c r="F16" s="2">
        <f>'データ完成'!G17</f>
      </c>
      <c r="G16" s="2">
        <f>'データ完成'!H17</f>
      </c>
      <c r="H16" s="2">
        <f>'データ完成'!I17</f>
      </c>
      <c r="I16" s="2">
        <f>'データ完成'!J17</f>
      </c>
      <c r="J16" s="2">
        <f>'データ完成'!K17</f>
      </c>
    </row>
    <row r="17" spans="1:10" ht="13.5">
      <c r="A17" s="2">
        <f>'データ完成'!B18</f>
      </c>
      <c r="B17" s="2">
        <f>'データ完成'!C18</f>
      </c>
      <c r="C17" s="2">
        <f>'データ完成'!D18</f>
      </c>
      <c r="D17" s="2">
        <f>'データ完成'!E18</f>
      </c>
      <c r="E17" s="2">
        <f>'データ完成'!F18</f>
      </c>
      <c r="F17" s="2">
        <f>'データ完成'!G18</f>
      </c>
      <c r="G17" s="2">
        <f>'データ完成'!H18</f>
      </c>
      <c r="H17" s="2">
        <f>'データ完成'!I18</f>
      </c>
      <c r="I17" s="2">
        <f>'データ完成'!J18</f>
      </c>
      <c r="J17" s="2">
        <f>'データ完成'!K18</f>
      </c>
    </row>
    <row r="18" spans="1:10" ht="13.5">
      <c r="A18" s="2">
        <f>'データ完成'!B19</f>
      </c>
      <c r="B18" s="2">
        <f>'データ完成'!C19</f>
      </c>
      <c r="C18" s="2">
        <f>'データ完成'!D19</f>
      </c>
      <c r="D18" s="2">
        <f>'データ完成'!E19</f>
      </c>
      <c r="E18" s="2">
        <f>'データ完成'!F19</f>
      </c>
      <c r="F18" s="2">
        <f>'データ完成'!G19</f>
      </c>
      <c r="G18" s="2">
        <f>'データ完成'!H19</f>
      </c>
      <c r="H18" s="2">
        <f>'データ完成'!I19</f>
      </c>
      <c r="I18" s="2">
        <f>'データ完成'!J19</f>
      </c>
      <c r="J18" s="2">
        <f>'データ完成'!K19</f>
      </c>
    </row>
    <row r="19" spans="1:10" ht="13.5">
      <c r="A19" s="2">
        <f>'データ完成'!B20</f>
      </c>
      <c r="B19" s="2">
        <f>'データ完成'!C20</f>
      </c>
      <c r="C19" s="2">
        <f>'データ完成'!D20</f>
      </c>
      <c r="D19" s="2">
        <f>'データ完成'!E20</f>
      </c>
      <c r="E19" s="2">
        <f>'データ完成'!F20</f>
      </c>
      <c r="F19" s="2">
        <f>'データ完成'!G20</f>
      </c>
      <c r="G19" s="2">
        <f>'データ完成'!H20</f>
      </c>
      <c r="H19" s="2">
        <f>'データ完成'!I20</f>
      </c>
      <c r="I19" s="2">
        <f>'データ完成'!J20</f>
      </c>
      <c r="J19" s="2">
        <f>'データ完成'!K20</f>
      </c>
    </row>
    <row r="20" spans="1:10" ht="13.5">
      <c r="A20" s="2">
        <f>'データ完成'!B21</f>
      </c>
      <c r="B20" s="2">
        <f>'データ完成'!C21</f>
      </c>
      <c r="C20" s="2">
        <f>'データ完成'!D21</f>
      </c>
      <c r="D20" s="2">
        <f>'データ完成'!E21</f>
      </c>
      <c r="E20" s="2">
        <f>'データ完成'!F21</f>
      </c>
      <c r="F20" s="2">
        <f>'データ完成'!G21</f>
      </c>
      <c r="G20" s="2">
        <f>'データ完成'!H21</f>
      </c>
      <c r="H20" s="2">
        <f>'データ完成'!I21</f>
      </c>
      <c r="I20" s="2">
        <f>'データ完成'!J21</f>
      </c>
      <c r="J20" s="2">
        <f>'データ完成'!K21</f>
      </c>
    </row>
    <row r="21" spans="1:10" ht="13.5">
      <c r="A21" s="2">
        <f>'データ完成'!B22</f>
      </c>
      <c r="B21" s="2">
        <f>'データ完成'!C22</f>
      </c>
      <c r="C21" s="2">
        <f>'データ完成'!D22</f>
      </c>
      <c r="D21" s="2">
        <f>'データ完成'!E22</f>
      </c>
      <c r="E21" s="2">
        <f>'データ完成'!F22</f>
      </c>
      <c r="F21" s="2">
        <f>'データ完成'!G22</f>
      </c>
      <c r="G21" s="2">
        <f>'データ完成'!H22</f>
      </c>
      <c r="H21" s="2">
        <f>'データ完成'!I22</f>
      </c>
      <c r="I21" s="2">
        <f>'データ完成'!J22</f>
      </c>
      <c r="J21" s="2">
        <f>'データ完成'!K22</f>
      </c>
    </row>
    <row r="22" spans="1:10" ht="13.5">
      <c r="A22" s="2">
        <f>'データ完成'!B23</f>
      </c>
      <c r="B22" s="2">
        <f>'データ完成'!C23</f>
      </c>
      <c r="C22" s="2">
        <f>'データ完成'!D23</f>
      </c>
      <c r="D22" s="2">
        <f>'データ完成'!E23</f>
      </c>
      <c r="E22" s="2">
        <f>'データ完成'!F23</f>
      </c>
      <c r="F22" s="2">
        <f>'データ完成'!G23</f>
      </c>
      <c r="G22" s="2">
        <f>'データ完成'!H23</f>
      </c>
      <c r="H22" s="2">
        <f>'データ完成'!I23</f>
      </c>
      <c r="I22" s="2">
        <f>'データ完成'!J23</f>
      </c>
      <c r="J22" s="2">
        <f>'データ完成'!K23</f>
      </c>
    </row>
    <row r="23" spans="1:10" ht="13.5">
      <c r="A23" s="2">
        <f>'データ完成'!B24</f>
      </c>
      <c r="B23" s="2">
        <f>'データ完成'!C24</f>
      </c>
      <c r="C23" s="2">
        <f>'データ完成'!D24</f>
      </c>
      <c r="D23" s="2">
        <f>'データ完成'!E24</f>
      </c>
      <c r="E23" s="2">
        <f>'データ完成'!F24</f>
      </c>
      <c r="F23" s="2">
        <f>'データ完成'!G24</f>
      </c>
      <c r="G23" s="2">
        <f>'データ完成'!H24</f>
      </c>
      <c r="H23" s="2">
        <f>'データ完成'!I24</f>
      </c>
      <c r="I23" s="2">
        <f>'データ完成'!J24</f>
      </c>
      <c r="J23" s="2">
        <f>'データ完成'!K24</f>
      </c>
    </row>
    <row r="24" spans="1:10" ht="13.5">
      <c r="A24" s="2">
        <f>'データ完成'!B25</f>
      </c>
      <c r="B24" s="2">
        <f>'データ完成'!C25</f>
      </c>
      <c r="C24" s="2">
        <f>'データ完成'!D25</f>
      </c>
      <c r="D24" s="2">
        <f>'データ完成'!E25</f>
      </c>
      <c r="E24" s="2">
        <f>'データ完成'!F25</f>
      </c>
      <c r="F24" s="2">
        <f>'データ完成'!G25</f>
      </c>
      <c r="G24" s="2">
        <f>'データ完成'!H25</f>
      </c>
      <c r="H24" s="2">
        <f>'データ完成'!I25</f>
      </c>
      <c r="I24" s="2">
        <f>'データ完成'!J25</f>
      </c>
      <c r="J24" s="2">
        <f>'データ完成'!K25</f>
      </c>
    </row>
    <row r="25" spans="1:10" ht="13.5">
      <c r="A25" s="2">
        <f>'データ完成'!B26</f>
      </c>
      <c r="B25" s="2">
        <f>'データ完成'!C26</f>
      </c>
      <c r="C25" s="2">
        <f>'データ完成'!D26</f>
      </c>
      <c r="D25" s="2">
        <f>'データ完成'!E26</f>
      </c>
      <c r="E25" s="2">
        <f>'データ完成'!F26</f>
      </c>
      <c r="F25" s="2">
        <f>'データ完成'!G26</f>
      </c>
      <c r="G25" s="2">
        <f>'データ完成'!H26</f>
      </c>
      <c r="H25" s="2">
        <f>'データ完成'!I26</f>
      </c>
      <c r="I25" s="2">
        <f>'データ完成'!J26</f>
      </c>
      <c r="J25" s="2">
        <f>'データ完成'!K26</f>
      </c>
    </row>
    <row r="26" spans="1:10" ht="13.5">
      <c r="A26" s="2">
        <f>'データ完成'!B27</f>
      </c>
      <c r="B26" s="2">
        <f>'データ完成'!C27</f>
      </c>
      <c r="C26" s="2">
        <f>'データ完成'!D27</f>
      </c>
      <c r="D26" s="2">
        <f>'データ完成'!E27</f>
      </c>
      <c r="E26" s="2">
        <f>'データ完成'!F27</f>
      </c>
      <c r="F26" s="2">
        <f>'データ完成'!G27</f>
      </c>
      <c r="G26" s="2">
        <f>'データ完成'!H27</f>
      </c>
      <c r="H26" s="2">
        <f>'データ完成'!I27</f>
      </c>
      <c r="I26" s="2">
        <f>'データ完成'!J27</f>
      </c>
      <c r="J26" s="2">
        <f>'データ完成'!K27</f>
      </c>
    </row>
    <row r="27" spans="1:10" ht="13.5">
      <c r="A27" s="2">
        <f>'データ完成'!B28</f>
      </c>
      <c r="B27" s="2">
        <f>'データ完成'!C28</f>
      </c>
      <c r="C27" s="2">
        <f>'データ完成'!D28</f>
      </c>
      <c r="D27" s="2">
        <f>'データ完成'!E28</f>
      </c>
      <c r="E27" s="2">
        <f>'データ完成'!F28</f>
      </c>
      <c r="F27" s="2">
        <f>'データ完成'!G28</f>
      </c>
      <c r="G27" s="2">
        <f>'データ完成'!H28</f>
      </c>
      <c r="H27" s="2">
        <f>'データ完成'!I28</f>
      </c>
      <c r="I27" s="2">
        <f>'データ完成'!J28</f>
      </c>
      <c r="J27" s="2">
        <f>'データ完成'!K28</f>
      </c>
    </row>
    <row r="28" spans="1:10" ht="13.5">
      <c r="A28" s="2">
        <f>'データ完成'!B29</f>
      </c>
      <c r="B28" s="2">
        <f>'データ完成'!C29</f>
      </c>
      <c r="C28" s="2">
        <f>'データ完成'!D29</f>
      </c>
      <c r="D28" s="2">
        <f>'データ完成'!E29</f>
      </c>
      <c r="E28" s="2">
        <f>'データ完成'!F29</f>
      </c>
      <c r="F28" s="2">
        <f>'データ完成'!G29</f>
      </c>
      <c r="G28" s="2">
        <f>'データ完成'!H29</f>
      </c>
      <c r="H28" s="2">
        <f>'データ完成'!I29</f>
      </c>
      <c r="I28" s="2">
        <f>'データ完成'!J29</f>
      </c>
      <c r="J28" s="2">
        <f>'データ完成'!K29</f>
      </c>
    </row>
    <row r="29" spans="1:10" ht="13.5">
      <c r="A29" s="2">
        <f>'データ完成'!B30</f>
      </c>
      <c r="B29" s="2">
        <f>'データ完成'!C30</f>
      </c>
      <c r="C29" s="2">
        <f>'データ完成'!D30</f>
      </c>
      <c r="D29" s="2">
        <f>'データ完成'!E30</f>
      </c>
      <c r="E29" s="2">
        <f>'データ完成'!F30</f>
      </c>
      <c r="F29" s="2">
        <f>'データ完成'!G30</f>
      </c>
      <c r="G29" s="2">
        <f>'データ完成'!H30</f>
      </c>
      <c r="H29" s="2">
        <f>'データ完成'!I30</f>
      </c>
      <c r="I29" s="2">
        <f>'データ完成'!J30</f>
      </c>
      <c r="J29" s="2">
        <f>'データ完成'!K30</f>
      </c>
    </row>
    <row r="30" spans="1:10" ht="13.5">
      <c r="A30" s="2">
        <f>'データ完成'!B31</f>
      </c>
      <c r="B30" s="2">
        <f>'データ完成'!C31</f>
      </c>
      <c r="C30" s="2">
        <f>'データ完成'!D31</f>
      </c>
      <c r="D30" s="2">
        <f>'データ完成'!E31</f>
      </c>
      <c r="E30" s="2">
        <f>'データ完成'!F31</f>
      </c>
      <c r="F30" s="2">
        <f>'データ完成'!G31</f>
      </c>
      <c r="G30" s="2">
        <f>'データ完成'!H31</f>
      </c>
      <c r="H30" s="2">
        <f>'データ完成'!I31</f>
      </c>
      <c r="I30" s="2">
        <f>'データ完成'!J31</f>
      </c>
      <c r="J30" s="2">
        <f>'データ完成'!K31</f>
      </c>
    </row>
    <row r="31" spans="1:10" ht="13.5">
      <c r="A31" s="2">
        <f>'データ完成'!B32</f>
      </c>
      <c r="B31" s="2">
        <f>'データ完成'!C32</f>
      </c>
      <c r="C31" s="2">
        <f>'データ完成'!D32</f>
      </c>
      <c r="D31" s="2">
        <f>'データ完成'!E32</f>
      </c>
      <c r="E31" s="2">
        <f>'データ完成'!F32</f>
      </c>
      <c r="F31" s="2">
        <f>'データ完成'!G32</f>
      </c>
      <c r="G31" s="2">
        <f>'データ完成'!H32</f>
      </c>
      <c r="H31" s="2">
        <f>'データ完成'!I32</f>
      </c>
      <c r="I31" s="2">
        <f>'データ完成'!J32</f>
      </c>
      <c r="J31" s="2">
        <f>'データ完成'!K32</f>
      </c>
    </row>
    <row r="32" spans="1:10" ht="13.5">
      <c r="A32" s="2">
        <f>'データ完成'!B33</f>
      </c>
      <c r="B32" s="2">
        <f>'データ完成'!C33</f>
      </c>
      <c r="C32" s="2">
        <f>'データ完成'!D33</f>
      </c>
      <c r="D32" s="2">
        <f>'データ完成'!E33</f>
      </c>
      <c r="E32" s="2">
        <f>'データ完成'!F33</f>
      </c>
      <c r="F32" s="2">
        <f>'データ完成'!G33</f>
      </c>
      <c r="G32" s="2">
        <f>'データ完成'!H33</f>
      </c>
      <c r="H32" s="2">
        <f>'データ完成'!I33</f>
      </c>
      <c r="I32" s="2">
        <f>'データ完成'!J33</f>
      </c>
      <c r="J32" s="2">
        <f>'データ完成'!K33</f>
      </c>
    </row>
    <row r="33" spans="1:10" ht="13.5">
      <c r="A33" s="2">
        <f>'データ完成'!B34</f>
      </c>
      <c r="B33" s="2">
        <f>'データ完成'!C34</f>
      </c>
      <c r="C33" s="2">
        <f>'データ完成'!D34</f>
      </c>
      <c r="D33" s="2">
        <f>'データ完成'!E34</f>
      </c>
      <c r="E33" s="2">
        <f>'データ完成'!F34</f>
      </c>
      <c r="F33" s="2">
        <f>'データ完成'!G34</f>
      </c>
      <c r="G33" s="2">
        <f>'データ完成'!H34</f>
      </c>
      <c r="H33" s="2">
        <f>'データ完成'!I34</f>
      </c>
      <c r="I33" s="2">
        <f>'データ完成'!J34</f>
      </c>
      <c r="J33" s="2">
        <f>'データ完成'!K34</f>
      </c>
    </row>
    <row r="34" spans="1:10" ht="13.5">
      <c r="A34" s="2">
        <f>'データ完成'!B35</f>
      </c>
      <c r="B34" s="2">
        <f>'データ完成'!C35</f>
      </c>
      <c r="C34" s="2">
        <f>'データ完成'!D35</f>
      </c>
      <c r="D34" s="2">
        <f>'データ完成'!E35</f>
      </c>
      <c r="E34" s="2">
        <f>'データ完成'!F35</f>
      </c>
      <c r="F34" s="2">
        <f>'データ完成'!G35</f>
      </c>
      <c r="G34" s="2">
        <f>'データ完成'!H35</f>
      </c>
      <c r="H34" s="2">
        <f>'データ完成'!I35</f>
      </c>
      <c r="I34" s="2">
        <f>'データ完成'!J35</f>
      </c>
      <c r="J34" s="2">
        <f>'データ完成'!K35</f>
      </c>
    </row>
    <row r="35" spans="1:10" ht="13.5">
      <c r="A35" s="2">
        <f>'データ完成'!B36</f>
      </c>
      <c r="B35" s="2">
        <f>'データ完成'!C36</f>
      </c>
      <c r="C35" s="2">
        <f>'データ完成'!D36</f>
      </c>
      <c r="D35" s="2">
        <f>'データ完成'!E36</f>
      </c>
      <c r="E35" s="2">
        <f>'データ完成'!F36</f>
      </c>
      <c r="F35" s="2">
        <f>'データ完成'!G36</f>
      </c>
      <c r="G35" s="2">
        <f>'データ完成'!H36</f>
      </c>
      <c r="H35" s="2">
        <f>'データ完成'!I36</f>
      </c>
      <c r="I35" s="2">
        <f>'データ完成'!J36</f>
      </c>
      <c r="J35" s="2">
        <f>'データ完成'!K36</f>
      </c>
    </row>
    <row r="36" spans="1:10" ht="13.5">
      <c r="A36" s="2">
        <f>'データ完成'!B37</f>
      </c>
      <c r="B36" s="2">
        <f>'データ完成'!C37</f>
      </c>
      <c r="C36" s="2">
        <f>'データ完成'!D37</f>
      </c>
      <c r="D36" s="2">
        <f>'データ完成'!E37</f>
      </c>
      <c r="E36" s="2">
        <f>'データ完成'!F37</f>
      </c>
      <c r="F36" s="2">
        <f>'データ完成'!G37</f>
      </c>
      <c r="G36" s="2">
        <f>'データ完成'!H37</f>
      </c>
      <c r="H36" s="2">
        <f>'データ完成'!I37</f>
      </c>
      <c r="I36" s="2">
        <f>'データ完成'!J37</f>
      </c>
      <c r="J36" s="2">
        <f>'データ完成'!K37</f>
      </c>
    </row>
    <row r="37" spans="1:10" ht="13.5">
      <c r="A37" s="2">
        <f>'データ完成'!B38</f>
      </c>
      <c r="B37" s="2">
        <f>'データ完成'!C38</f>
      </c>
      <c r="C37" s="2">
        <f>'データ完成'!D38</f>
      </c>
      <c r="D37" s="2">
        <f>'データ完成'!E38</f>
      </c>
      <c r="E37" s="2">
        <f>'データ完成'!F38</f>
      </c>
      <c r="F37" s="2">
        <f>'データ完成'!G38</f>
      </c>
      <c r="G37" s="2">
        <f>'データ完成'!H38</f>
      </c>
      <c r="H37" s="2">
        <f>'データ完成'!I38</f>
      </c>
      <c r="I37" s="2">
        <f>'データ完成'!J38</f>
      </c>
      <c r="J37" s="2">
        <f>'データ完成'!K38</f>
      </c>
    </row>
    <row r="38" spans="1:10" ht="13.5">
      <c r="A38" s="2">
        <f>'データ完成'!B39</f>
      </c>
      <c r="B38" s="2">
        <f>'データ完成'!C39</f>
      </c>
      <c r="C38" s="2">
        <f>'データ完成'!D39</f>
      </c>
      <c r="D38" s="2">
        <f>'データ完成'!E39</f>
      </c>
      <c r="E38" s="2">
        <f>'データ完成'!F39</f>
      </c>
      <c r="F38" s="2">
        <f>'データ完成'!G39</f>
      </c>
      <c r="G38" s="2">
        <f>'データ完成'!H39</f>
      </c>
      <c r="H38" s="2">
        <f>'データ完成'!I39</f>
      </c>
      <c r="I38" s="2">
        <f>'データ完成'!J39</f>
      </c>
      <c r="J38" s="2">
        <f>'データ完成'!K39</f>
      </c>
    </row>
    <row r="39" spans="1:10" ht="13.5">
      <c r="A39" s="2">
        <f>'データ完成'!B40</f>
      </c>
      <c r="B39" s="2">
        <f>'データ完成'!C40</f>
      </c>
      <c r="C39" s="2">
        <f>'データ完成'!D40</f>
      </c>
      <c r="D39" s="2">
        <f>'データ完成'!E40</f>
      </c>
      <c r="E39" s="2">
        <f>'データ完成'!F40</f>
      </c>
      <c r="F39" s="2">
        <f>'データ完成'!G40</f>
      </c>
      <c r="G39" s="2">
        <f>'データ完成'!H40</f>
      </c>
      <c r="H39" s="2">
        <f>'データ完成'!I40</f>
      </c>
      <c r="I39" s="2">
        <f>'データ完成'!J40</f>
      </c>
      <c r="J39" s="2">
        <f>'データ完成'!K40</f>
      </c>
    </row>
    <row r="40" spans="1:10" ht="13.5">
      <c r="A40" s="2">
        <f>'データ完成'!B41</f>
      </c>
      <c r="B40" s="2">
        <f>'データ完成'!C41</f>
      </c>
      <c r="C40" s="2">
        <f>'データ完成'!D41</f>
      </c>
      <c r="D40" s="2">
        <f>'データ完成'!E41</f>
      </c>
      <c r="E40" s="2">
        <f>'データ完成'!F41</f>
      </c>
      <c r="F40" s="2">
        <f>'データ完成'!G41</f>
      </c>
      <c r="G40" s="2">
        <f>'データ完成'!H41</f>
      </c>
      <c r="H40" s="2">
        <f>'データ完成'!I41</f>
      </c>
      <c r="I40" s="2">
        <f>'データ完成'!J41</f>
      </c>
      <c r="J40" s="2">
        <f>'データ完成'!K41</f>
      </c>
    </row>
    <row r="41" spans="1:10" ht="13.5">
      <c r="A41" s="2">
        <f>'データ完成'!B42</f>
      </c>
      <c r="B41" s="2">
        <f>'データ完成'!C42</f>
      </c>
      <c r="C41" s="2">
        <f>'データ完成'!D42</f>
      </c>
      <c r="D41" s="2">
        <f>'データ完成'!E42</f>
      </c>
      <c r="E41" s="2">
        <f>'データ完成'!F42</f>
      </c>
      <c r="F41" s="2">
        <f>'データ完成'!G42</f>
      </c>
      <c r="G41" s="2">
        <f>'データ完成'!H42</f>
      </c>
      <c r="H41" s="2">
        <f>'データ完成'!I42</f>
      </c>
      <c r="I41" s="2">
        <f>'データ完成'!J42</f>
      </c>
      <c r="J41" s="2">
        <f>'データ完成'!K42</f>
      </c>
    </row>
    <row r="42" spans="1:10" ht="13.5">
      <c r="A42" s="2">
        <f>'データ完成'!B43</f>
      </c>
      <c r="B42" s="2">
        <f>'データ完成'!C43</f>
      </c>
      <c r="C42" s="2">
        <f>'データ完成'!D43</f>
      </c>
      <c r="D42" s="2">
        <f>'データ完成'!E43</f>
      </c>
      <c r="E42" s="2">
        <f>'データ完成'!F43</f>
      </c>
      <c r="F42" s="2">
        <f>'データ完成'!G43</f>
      </c>
      <c r="G42" s="2">
        <f>'データ完成'!H43</f>
      </c>
      <c r="H42" s="2">
        <f>'データ完成'!I43</f>
      </c>
      <c r="I42" s="2">
        <f>'データ完成'!J43</f>
      </c>
      <c r="J42" s="2">
        <f>'データ完成'!K43</f>
      </c>
    </row>
    <row r="43" spans="1:10" ht="13.5">
      <c r="A43" s="2">
        <f>'データ完成'!B44</f>
      </c>
      <c r="B43" s="2">
        <f>'データ完成'!C44</f>
      </c>
      <c r="C43" s="2">
        <f>'データ完成'!D44</f>
      </c>
      <c r="D43" s="2">
        <f>'データ完成'!E44</f>
      </c>
      <c r="E43" s="2">
        <f>'データ完成'!F44</f>
      </c>
      <c r="F43" s="2">
        <f>'データ完成'!G44</f>
      </c>
      <c r="G43" s="2">
        <f>'データ完成'!H44</f>
      </c>
      <c r="H43" s="2">
        <f>'データ完成'!I44</f>
      </c>
      <c r="I43" s="2">
        <f>'データ完成'!J44</f>
      </c>
      <c r="J43" s="2">
        <f>'データ完成'!K44</f>
      </c>
    </row>
    <row r="44" spans="1:10" ht="13.5">
      <c r="A44" s="2">
        <f>'データ完成'!B45</f>
      </c>
      <c r="B44" s="2">
        <f>'データ完成'!C45</f>
      </c>
      <c r="C44" s="2">
        <f>'データ完成'!D45</f>
      </c>
      <c r="D44" s="2">
        <f>'データ完成'!E45</f>
      </c>
      <c r="E44" s="2">
        <f>'データ完成'!F45</f>
      </c>
      <c r="F44" s="2">
        <f>'データ完成'!G45</f>
      </c>
      <c r="G44" s="2">
        <f>'データ完成'!H45</f>
      </c>
      <c r="H44" s="2">
        <f>'データ完成'!I45</f>
      </c>
      <c r="I44" s="2">
        <f>'データ完成'!J45</f>
      </c>
      <c r="J44" s="2">
        <f>'データ完成'!K45</f>
      </c>
    </row>
    <row r="45" spans="1:10" ht="13.5">
      <c r="A45" s="2">
        <f>'データ完成'!B46</f>
      </c>
      <c r="B45" s="2">
        <f>'データ完成'!C46</f>
      </c>
      <c r="C45" s="2">
        <f>'データ完成'!D46</f>
      </c>
      <c r="D45" s="2">
        <f>'データ完成'!E46</f>
      </c>
      <c r="E45" s="2">
        <f>'データ完成'!F46</f>
      </c>
      <c r="F45" s="2">
        <f>'データ完成'!G46</f>
      </c>
      <c r="G45" s="2">
        <f>'データ完成'!H46</f>
      </c>
      <c r="H45" s="2">
        <f>'データ完成'!I46</f>
      </c>
      <c r="I45" s="2">
        <f>'データ完成'!J46</f>
      </c>
      <c r="J45" s="2">
        <f>'データ完成'!K46</f>
      </c>
    </row>
    <row r="46" spans="1:10" ht="13.5">
      <c r="A46" s="2">
        <f>'データ完成'!B47</f>
      </c>
      <c r="B46" s="2">
        <f>'データ完成'!C47</f>
      </c>
      <c r="C46" s="2">
        <f>'データ完成'!D47</f>
      </c>
      <c r="D46" s="2">
        <f>'データ完成'!E47</f>
      </c>
      <c r="E46" s="2">
        <f>'データ完成'!F47</f>
      </c>
      <c r="F46" s="2">
        <f>'データ完成'!G47</f>
      </c>
      <c r="G46" s="2">
        <f>'データ完成'!H47</f>
      </c>
      <c r="H46" s="2">
        <f>'データ完成'!I47</f>
      </c>
      <c r="I46" s="2">
        <f>'データ完成'!J47</f>
      </c>
      <c r="J46" s="2">
        <f>'データ完成'!K47</f>
      </c>
    </row>
    <row r="47" spans="1:10" ht="13.5">
      <c r="A47" s="2">
        <f>'データ完成'!B48</f>
      </c>
      <c r="B47" s="2">
        <f>'データ完成'!C48</f>
      </c>
      <c r="C47" s="2">
        <f>'データ完成'!D48</f>
      </c>
      <c r="D47" s="2">
        <f>'データ完成'!E48</f>
      </c>
      <c r="E47" s="2">
        <f>'データ完成'!F48</f>
      </c>
      <c r="F47" s="2">
        <f>'データ完成'!G48</f>
      </c>
      <c r="G47" s="2">
        <f>'データ完成'!H48</f>
      </c>
      <c r="H47" s="2">
        <f>'データ完成'!I48</f>
      </c>
      <c r="I47" s="2">
        <f>'データ完成'!J48</f>
      </c>
      <c r="J47" s="2">
        <f>'データ完成'!K48</f>
      </c>
    </row>
    <row r="48" spans="1:10" ht="13.5">
      <c r="A48" s="2">
        <f>'データ完成'!B49</f>
      </c>
      <c r="B48" s="2">
        <f>'データ完成'!C49</f>
      </c>
      <c r="C48" s="2">
        <f>'データ完成'!D49</f>
      </c>
      <c r="D48" s="2">
        <f>'データ完成'!E49</f>
      </c>
      <c r="E48" s="2">
        <f>'データ完成'!F49</f>
      </c>
      <c r="F48" s="2">
        <f>'データ完成'!G49</f>
      </c>
      <c r="G48" s="2">
        <f>'データ完成'!H49</f>
      </c>
      <c r="H48" s="2">
        <f>'データ完成'!I49</f>
      </c>
      <c r="I48" s="2">
        <f>'データ完成'!J49</f>
      </c>
      <c r="J48" s="2">
        <f>'データ完成'!K49</f>
      </c>
    </row>
    <row r="49" spans="1:10" ht="13.5">
      <c r="A49" s="2">
        <f>'データ完成'!B50</f>
      </c>
      <c r="B49" s="2">
        <f>'データ完成'!C50</f>
      </c>
      <c r="C49" s="2">
        <f>'データ完成'!D50</f>
      </c>
      <c r="D49" s="2">
        <f>'データ完成'!E50</f>
      </c>
      <c r="E49" s="2">
        <f>'データ完成'!F50</f>
      </c>
      <c r="F49" s="2">
        <f>'データ完成'!G50</f>
      </c>
      <c r="G49" s="2">
        <f>'データ完成'!H50</f>
      </c>
      <c r="H49" s="2">
        <f>'データ完成'!I50</f>
      </c>
      <c r="I49" s="2">
        <f>'データ完成'!J50</f>
      </c>
      <c r="J49" s="2">
        <f>'データ完成'!K50</f>
      </c>
    </row>
    <row r="50" spans="1:10" ht="13.5">
      <c r="A50" s="2">
        <f>'データ完成'!B51</f>
      </c>
      <c r="B50" s="2">
        <f>'データ完成'!C51</f>
      </c>
      <c r="C50" s="2">
        <f>'データ完成'!D51</f>
      </c>
      <c r="D50" s="2">
        <f>'データ完成'!E51</f>
      </c>
      <c r="E50" s="2">
        <f>'データ完成'!F51</f>
      </c>
      <c r="F50" s="2">
        <f>'データ完成'!G51</f>
      </c>
      <c r="G50" s="2">
        <f>'データ完成'!H51</f>
      </c>
      <c r="H50" s="2">
        <f>'データ完成'!I51</f>
      </c>
      <c r="I50" s="2">
        <f>'データ完成'!J51</f>
      </c>
      <c r="J50" s="2">
        <f>'データ完成'!K51</f>
      </c>
    </row>
    <row r="51" spans="1:10" ht="13.5">
      <c r="A51" s="2">
        <f>'データ完成'!B52</f>
      </c>
      <c r="B51" s="2">
        <f>'データ完成'!C52</f>
      </c>
      <c r="C51" s="2">
        <f>'データ完成'!D52</f>
      </c>
      <c r="D51" s="2">
        <f>'データ完成'!E52</f>
      </c>
      <c r="E51" s="2">
        <f>'データ完成'!F52</f>
      </c>
      <c r="F51" s="2">
        <f>'データ完成'!G52</f>
      </c>
      <c r="G51" s="2">
        <f>'データ完成'!H52</f>
      </c>
      <c r="H51" s="2">
        <f>'データ完成'!I52</f>
      </c>
      <c r="I51" s="2">
        <f>'データ完成'!J52</f>
      </c>
      <c r="J51" s="2">
        <f>'データ完成'!K52</f>
      </c>
    </row>
  </sheetData>
  <sheetProtection selectLockedCells="1"/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J6"/>
  <sheetViews>
    <sheetView zoomScalePageLayoutView="0" workbookViewId="0" topLeftCell="A1">
      <selection activeCell="J7" sqref="J7"/>
    </sheetView>
  </sheetViews>
  <sheetFormatPr defaultColWidth="9.00390625" defaultRowHeight="13.5"/>
  <cols>
    <col min="1" max="1" width="11.375" style="2" bestFit="1" customWidth="1"/>
    <col min="2" max="2" width="8.375" style="2" bestFit="1" customWidth="1"/>
    <col min="3" max="3" width="8.25390625" style="2" bestFit="1" customWidth="1"/>
    <col min="4" max="11" width="10.25390625" style="2" customWidth="1"/>
    <col min="12" max="16384" width="9.00390625" style="2" customWidth="1"/>
  </cols>
  <sheetData>
    <row r="1" ht="13.5">
      <c r="A1" s="2" t="s">
        <v>252</v>
      </c>
    </row>
    <row r="2" spans="1:10" ht="13.5">
      <c r="A2" s="2" t="s">
        <v>253</v>
      </c>
      <c r="B2" s="2" t="s">
        <v>254</v>
      </c>
      <c r="C2" s="2" t="s">
        <v>255</v>
      </c>
      <c r="D2" s="2" t="s">
        <v>256</v>
      </c>
      <c r="E2" s="2" t="s">
        <v>257</v>
      </c>
      <c r="F2" s="2" t="s">
        <v>258</v>
      </c>
      <c r="G2" s="2" t="s">
        <v>259</v>
      </c>
      <c r="H2" s="2" t="s">
        <v>260</v>
      </c>
      <c r="I2" s="2" t="s">
        <v>261</v>
      </c>
      <c r="J2" s="2" t="s">
        <v>262</v>
      </c>
    </row>
    <row r="3" spans="1:10" ht="13.5">
      <c r="A3" s="2">
        <f>VALUE(28&amp;'初期設定'!C3)</f>
        <v>28</v>
      </c>
      <c r="B3" s="2" t="e">
        <f>VLOOKUP(A3,'学校番号'!$A$2:$C$60,2)</f>
        <v>#N/A</v>
      </c>
      <c r="C3" s="2" t="e">
        <f>VLOOKUP(A3,'学校番号'!$A$2:$C$60,3)</f>
        <v>#N/A</v>
      </c>
      <c r="D3" s="2" t="str">
        <f>"0"&amp;'記録入力'!G34&amp;'記録入力'!H34</f>
        <v>0</v>
      </c>
      <c r="E3" s="2" t="str">
        <f>'記録入力'!$E34&amp;"*"</f>
        <v>*</v>
      </c>
      <c r="F3" s="2" t="str">
        <f>'記録入力'!$E35&amp;"*"</f>
        <v>*</v>
      </c>
      <c r="G3" s="2" t="str">
        <f>'記録入力'!$E36&amp;"*"</f>
        <v>*</v>
      </c>
      <c r="H3" s="2" t="str">
        <f>'記録入力'!$E37&amp;"*"</f>
        <v>*</v>
      </c>
      <c r="I3" s="2" t="str">
        <f>'記録入力'!$E38&amp;"*"</f>
        <v>*</v>
      </c>
      <c r="J3" s="2" t="str">
        <f>'記録入力'!$E39&amp;"*"</f>
        <v>*</v>
      </c>
    </row>
    <row r="4" ht="13.5">
      <c r="A4" s="2" t="s">
        <v>263</v>
      </c>
    </row>
    <row r="5" spans="1:10" ht="13.5">
      <c r="A5" s="2" t="s">
        <v>253</v>
      </c>
      <c r="B5" s="2" t="s">
        <v>254</v>
      </c>
      <c r="C5" s="2" t="s">
        <v>255</v>
      </c>
      <c r="D5" s="2" t="s">
        <v>256</v>
      </c>
      <c r="E5" s="2" t="s">
        <v>257</v>
      </c>
      <c r="F5" s="2" t="s">
        <v>258</v>
      </c>
      <c r="G5" s="2" t="s">
        <v>259</v>
      </c>
      <c r="H5" s="2" t="s">
        <v>260</v>
      </c>
      <c r="I5" s="2" t="s">
        <v>261</v>
      </c>
      <c r="J5" s="2" t="s">
        <v>262</v>
      </c>
    </row>
    <row r="6" spans="1:10" ht="13.5">
      <c r="A6" s="2">
        <f>VALUE(28&amp;'初期設定'!C3)</f>
        <v>28</v>
      </c>
      <c r="B6" s="2" t="e">
        <f>VLOOKUP(A6,'学校番号'!$A$2:$C$60,2)</f>
        <v>#N/A</v>
      </c>
      <c r="C6" s="2" t="e">
        <f>VLOOKUP(A6,'学校番号'!$A$2:$C$60,3)</f>
        <v>#N/A</v>
      </c>
      <c r="D6" s="146">
        <f>'記録入力'!F40&amp;'記録入力'!G40&amp;'記録入力'!H40</f>
      </c>
      <c r="E6" s="2" t="str">
        <f>'記録入力'!$E40&amp;"*"</f>
        <v>*</v>
      </c>
      <c r="F6" s="2" t="str">
        <f>'記録入力'!$E41&amp;"*"</f>
        <v>*</v>
      </c>
      <c r="G6" s="2" t="str">
        <f>'記録入力'!$E42&amp;"*"</f>
        <v>*</v>
      </c>
      <c r="H6" s="2" t="str">
        <f>'記録入力'!$E43&amp;"*"</f>
        <v>*</v>
      </c>
      <c r="I6" s="2" t="str">
        <f>'記録入力'!$E44&amp;"*"</f>
        <v>*</v>
      </c>
      <c r="J6" s="2" t="str">
        <f>'記録入力'!$E45&amp;"*"</f>
        <v>*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I70"/>
  <sheetViews>
    <sheetView zoomScalePageLayoutView="0" workbookViewId="0" topLeftCell="B1">
      <selection activeCell="A2" sqref="A2:I70"/>
    </sheetView>
  </sheetViews>
  <sheetFormatPr defaultColWidth="9.00390625" defaultRowHeight="13.5"/>
  <cols>
    <col min="1" max="1" width="10.375" style="0" hidden="1" customWidth="1"/>
    <col min="2" max="2" width="10.50390625" style="0" customWidth="1"/>
    <col min="3" max="4" width="13.875" style="0" bestFit="1" customWidth="1"/>
    <col min="5" max="6" width="3.50390625" style="0" bestFit="1" customWidth="1"/>
    <col min="7" max="7" width="7.50390625" style="0" bestFit="1" customWidth="1"/>
    <col min="8" max="8" width="6.50390625" style="0" bestFit="1" customWidth="1"/>
    <col min="9" max="9" width="15.00390625" style="0" bestFit="1" customWidth="1"/>
  </cols>
  <sheetData>
    <row r="1" spans="1:9" ht="14.25">
      <c r="A1" s="20" t="s">
        <v>3</v>
      </c>
      <c r="B1" s="19" t="s">
        <v>25</v>
      </c>
      <c r="C1" s="19" t="s">
        <v>26</v>
      </c>
      <c r="D1" s="19" t="s">
        <v>24</v>
      </c>
      <c r="E1" s="19" t="s">
        <v>27</v>
      </c>
      <c r="F1" s="19" t="s">
        <v>28</v>
      </c>
      <c r="G1" s="19" t="s">
        <v>29</v>
      </c>
      <c r="H1" s="19" t="s">
        <v>23</v>
      </c>
      <c r="I1" s="19" t="s">
        <v>30</v>
      </c>
    </row>
    <row r="2" spans="1:9" ht="14.25">
      <c r="A2" s="20" t="str">
        <f>'記録入力'!C4</f>
        <v>100m</v>
      </c>
      <c r="B2" s="33" t="e">
        <f>VLOOKUP($H2,'男子選手'!$B$2:$G$101,6,FALSE)</f>
        <v>#N/A</v>
      </c>
      <c r="C2" s="33">
        <f>IF($H2="","",VLOOKUP($H2,'男子選手'!$B$2:$D$101,2,FALSE))</f>
      </c>
      <c r="D2" s="33">
        <f>IF($H2="","",VLOOKUP($H2,'男子選手'!$B$2:$D$101,3,FALSE))</f>
      </c>
      <c r="E2" s="33">
        <f>IF(H2="","",1)</f>
      </c>
      <c r="F2" s="33">
        <f>IF(H2="","",2)</f>
      </c>
      <c r="G2" s="33">
        <f>IF(H2="","",VALUE(MID(VLOOKUP($H2,'男子選手'!$B$2:$G$101,6,FALSE),2,6)))</f>
      </c>
      <c r="H2" s="33">
        <f>'記録入力'!J4</f>
      </c>
      <c r="I2" s="33">
        <f>IF(H2="","",VLOOKUP('記録入力'!C4,'初期設定'!$C$19:$F$39,3,FALSE)&amp;" "&amp;RIGHT('記録入力'!N4,7))</f>
      </c>
    </row>
    <row r="3" spans="1:9" ht="14.25">
      <c r="A3" s="20" t="str">
        <f>'記録入力'!C5</f>
        <v>100m</v>
      </c>
      <c r="B3" s="33" t="e">
        <f>VLOOKUP($H3,'男子選手'!$B$2:$G$101,6,FALSE)</f>
        <v>#N/A</v>
      </c>
      <c r="C3" s="33">
        <f>IF($H3="","",VLOOKUP($H3,'男子選手'!$B$2:$D$101,2,FALSE))</f>
      </c>
      <c r="D3" s="33">
        <f>IF($H3="","",VLOOKUP($H3,'男子選手'!$B$2:$D$101,3,FALSE))</f>
      </c>
      <c r="E3" s="33">
        <f aca="true" t="shared" si="0" ref="E3:E66">IF(H3="","",1)</f>
      </c>
      <c r="F3" s="33">
        <f aca="true" t="shared" si="1" ref="F3:F66">IF(H3="","",2)</f>
      </c>
      <c r="G3" s="33">
        <f>IF(H3="","",VALUE(MID(VLOOKUP($H3,'男子選手'!$B$2:$G$101,6,FALSE),2,6)))</f>
      </c>
      <c r="H3" s="33">
        <f>'記録入力'!J5</f>
      </c>
      <c r="I3" s="33">
        <f>IF(H3="","",VLOOKUP('記録入力'!C5,'初期設定'!$C$19:$F$39,3,FALSE)&amp;" "&amp;RIGHT('記録入力'!N5,7))</f>
      </c>
    </row>
    <row r="4" spans="1:9" ht="14.25">
      <c r="A4" s="20" t="str">
        <f>'記録入力'!C6</f>
        <v>100m</v>
      </c>
      <c r="B4" s="33" t="e">
        <f>VLOOKUP($H4,'男子選手'!$B$2:$G$101,6,FALSE)</f>
        <v>#N/A</v>
      </c>
      <c r="C4" s="33">
        <f>IF($H4="","",VLOOKUP($H4,'男子選手'!$B$2:$D$101,2,FALSE))</f>
      </c>
      <c r="D4" s="33">
        <f>IF($H4="","",VLOOKUP($H4,'男子選手'!$B$2:$D$101,3,FALSE))</f>
      </c>
      <c r="E4" s="33">
        <f t="shared" si="0"/>
      </c>
      <c r="F4" s="33">
        <f t="shared" si="1"/>
      </c>
      <c r="G4" s="33">
        <f>IF(H4="","",VALUE(MID(VLOOKUP($H4,'男子選手'!$B$2:$G$101,6,FALSE),2,6)))</f>
      </c>
      <c r="H4" s="33">
        <f>'記録入力'!J6</f>
      </c>
      <c r="I4" s="33">
        <f>IF(H4="","",VLOOKUP('記録入力'!C6,'初期設定'!$C$19:$F$39,3,FALSE)&amp;" "&amp;RIGHT('記録入力'!N6,7))</f>
      </c>
    </row>
    <row r="5" spans="1:9" ht="14.25">
      <c r="A5" s="20" t="str">
        <f>'記録入力'!C7</f>
        <v>200m</v>
      </c>
      <c r="B5" s="33" t="e">
        <f>VLOOKUP($H5,'男子選手'!$B$2:$G$101,6,FALSE)</f>
        <v>#N/A</v>
      </c>
      <c r="C5" s="33">
        <f>IF($H5="","",VLOOKUP($H5,'男子選手'!$B$2:$D$101,2,FALSE))</f>
      </c>
      <c r="D5" s="33">
        <f>IF($H5="","",VLOOKUP($H5,'男子選手'!$B$2:$D$101,3,FALSE))</f>
      </c>
      <c r="E5" s="33">
        <f t="shared" si="0"/>
      </c>
      <c r="F5" s="33">
        <f t="shared" si="1"/>
      </c>
      <c r="G5" s="33">
        <f>IF(H5="","",VALUE(MID(VLOOKUP($H5,'男子選手'!$B$2:$G$101,6,FALSE),2,6)))</f>
      </c>
      <c r="H5" s="33">
        <f>'記録入力'!J7</f>
      </c>
      <c r="I5" s="33">
        <f>IF(H5="","",VLOOKUP('記録入力'!C7,'初期設定'!$C$19:$F$39,3,FALSE)&amp;" "&amp;RIGHT('記録入力'!N7,7))</f>
      </c>
    </row>
    <row r="6" spans="1:9" ht="13.5">
      <c r="A6" s="20" t="str">
        <f>'記録入力'!C8</f>
        <v>200m</v>
      </c>
      <c r="B6" s="33" t="e">
        <f>VLOOKUP($H6,'男子選手'!$B$2:$G$101,6,FALSE)</f>
        <v>#N/A</v>
      </c>
      <c r="C6" s="33">
        <f>IF($H6="","",VLOOKUP($H6,'男子選手'!$B$2:$D$101,2,FALSE))</f>
      </c>
      <c r="D6" s="33">
        <f>IF($H6="","",VLOOKUP($H6,'男子選手'!$B$2:$D$101,3,FALSE))</f>
      </c>
      <c r="E6" s="33">
        <f t="shared" si="0"/>
      </c>
      <c r="F6" s="33">
        <f t="shared" si="1"/>
      </c>
      <c r="G6" s="33">
        <f>IF(H6="","",VALUE(MID(VLOOKUP($H6,'男子選手'!$B$2:$G$101,6,FALSE),2,6)))</f>
      </c>
      <c r="H6" s="33">
        <f>'記録入力'!J8</f>
      </c>
      <c r="I6" s="33">
        <f>IF(H6="","",VLOOKUP('記録入力'!C8,'初期設定'!$C$19:$F$39,3,FALSE)&amp;" "&amp;RIGHT('記録入力'!N8,7))</f>
      </c>
    </row>
    <row r="7" spans="1:9" ht="13.5">
      <c r="A7" s="20" t="str">
        <f>'記録入力'!C9</f>
        <v>200m</v>
      </c>
      <c r="B7" s="33" t="e">
        <f>VLOOKUP($H7,'男子選手'!$B$2:$G$101,6,FALSE)</f>
        <v>#N/A</v>
      </c>
      <c r="C7" s="33">
        <f>IF($H7="","",VLOOKUP($H7,'男子選手'!$B$2:$D$101,2,FALSE))</f>
      </c>
      <c r="D7" s="33">
        <f>IF($H7="","",VLOOKUP($H7,'男子選手'!$B$2:$D$101,3,FALSE))</f>
      </c>
      <c r="E7" s="33">
        <f t="shared" si="0"/>
      </c>
      <c r="F7" s="33">
        <f t="shared" si="1"/>
      </c>
      <c r="G7" s="33">
        <f>IF(H7="","",VALUE(MID(VLOOKUP($H7,'男子選手'!$B$2:$G$101,6,FALSE),2,6)))</f>
      </c>
      <c r="H7" s="33">
        <f>'記録入力'!J9</f>
      </c>
      <c r="I7" s="33">
        <f>IF(H7="","",VLOOKUP('記録入力'!C9,'初期設定'!$C$19:$F$39,3,FALSE)&amp;" "&amp;RIGHT('記録入力'!N9,7))</f>
      </c>
    </row>
    <row r="8" spans="1:9" ht="13.5">
      <c r="A8" s="20" t="str">
        <f>'記録入力'!C10</f>
        <v>400m</v>
      </c>
      <c r="B8" s="33" t="e">
        <f>VLOOKUP($H8,'男子選手'!$B$2:$G$101,6,FALSE)</f>
        <v>#N/A</v>
      </c>
      <c r="C8" s="33">
        <f>IF($H8="","",VLOOKUP($H8,'男子選手'!$B$2:$D$101,2,FALSE))</f>
      </c>
      <c r="D8" s="33">
        <f>IF($H8="","",VLOOKUP($H8,'男子選手'!$B$2:$D$101,3,FALSE))</f>
      </c>
      <c r="E8" s="33">
        <f t="shared" si="0"/>
      </c>
      <c r="F8" s="33">
        <f t="shared" si="1"/>
      </c>
      <c r="G8" s="33">
        <f>IF(H8="","",VALUE(MID(VLOOKUP($H8,'男子選手'!$B$2:$G$101,6,FALSE),2,6)))</f>
      </c>
      <c r="H8" s="33">
        <f>'記録入力'!J10</f>
      </c>
      <c r="I8" s="33">
        <f>IF(H8="","",VLOOKUP('記録入力'!C10,'初期設定'!$C$19:$F$39,3,FALSE)&amp;" "&amp;RIGHT('記録入力'!N10,7))</f>
      </c>
    </row>
    <row r="9" spans="1:9" ht="13.5">
      <c r="A9" s="20" t="str">
        <f>'記録入力'!C11</f>
        <v>400m</v>
      </c>
      <c r="B9" s="33" t="e">
        <f>VLOOKUP($H9,'男子選手'!$B$2:$G$101,6,FALSE)</f>
        <v>#N/A</v>
      </c>
      <c r="C9" s="33">
        <f>IF($H9="","",VLOOKUP($H9,'男子選手'!$B$2:$D$101,2,FALSE))</f>
      </c>
      <c r="D9" s="33">
        <f>IF($H9="","",VLOOKUP($H9,'男子選手'!$B$2:$D$101,3,FALSE))</f>
      </c>
      <c r="E9" s="33">
        <f t="shared" si="0"/>
      </c>
      <c r="F9" s="33">
        <f t="shared" si="1"/>
      </c>
      <c r="G9" s="33">
        <f>IF(H9="","",VALUE(MID(VLOOKUP($H9,'男子選手'!$B$2:$G$101,6,FALSE),2,6)))</f>
      </c>
      <c r="H9" s="33">
        <f>'記録入力'!J11</f>
      </c>
      <c r="I9" s="33">
        <f>IF(H9="","",VLOOKUP('記録入力'!C11,'初期設定'!$C$19:$F$39,3,FALSE)&amp;" "&amp;RIGHT('記録入力'!N11,7))</f>
      </c>
    </row>
    <row r="10" spans="1:9" ht="13.5">
      <c r="A10" s="20" t="str">
        <f>'記録入力'!C12</f>
        <v>400m</v>
      </c>
      <c r="B10" s="33" t="e">
        <f>VLOOKUP($H10,'男子選手'!$B$2:$G$101,6,FALSE)</f>
        <v>#N/A</v>
      </c>
      <c r="C10" s="33">
        <f>IF($H10="","",VLOOKUP($H10,'男子選手'!$B$2:$D$101,2,FALSE))</f>
      </c>
      <c r="D10" s="33">
        <f>IF($H10="","",VLOOKUP($H10,'男子選手'!$B$2:$D$101,3,FALSE))</f>
      </c>
      <c r="E10" s="33">
        <f t="shared" si="0"/>
      </c>
      <c r="F10" s="33">
        <f t="shared" si="1"/>
      </c>
      <c r="G10" s="33">
        <f>IF(H10="","",VALUE(MID(VLOOKUP($H10,'男子選手'!$B$2:$G$101,6,FALSE),2,6)))</f>
      </c>
      <c r="H10" s="33">
        <f>'記録入力'!J12</f>
      </c>
      <c r="I10" s="33">
        <f>IF(H10="","",VLOOKUP('記録入力'!C12,'初期設定'!$C$19:$F$39,3,FALSE)&amp;" "&amp;RIGHT('記録入力'!N12,7))</f>
      </c>
    </row>
    <row r="11" spans="1:9" ht="13.5">
      <c r="A11" s="20" t="str">
        <f>'記録入力'!C13</f>
        <v>800m</v>
      </c>
      <c r="B11" s="33" t="e">
        <f>VLOOKUP($H11,'男子選手'!$B$2:$G$101,6,FALSE)</f>
        <v>#N/A</v>
      </c>
      <c r="C11" s="33">
        <f>IF($H11="","",VLOOKUP($H11,'男子選手'!$B$2:$D$101,2,FALSE))</f>
      </c>
      <c r="D11" s="33">
        <f>IF($H11="","",VLOOKUP($H11,'男子選手'!$B$2:$D$101,3,FALSE))</f>
      </c>
      <c r="E11" s="33">
        <f t="shared" si="0"/>
      </c>
      <c r="F11" s="33">
        <f t="shared" si="1"/>
      </c>
      <c r="G11" s="33">
        <f>IF(H11="","",VALUE(MID(VLOOKUP($H11,'男子選手'!$B$2:$G$101,6,FALSE),2,6)))</f>
      </c>
      <c r="H11" s="33">
        <f>'記録入力'!J13</f>
      </c>
      <c r="I11" s="33">
        <f>IF(H11="","",VLOOKUP('記録入力'!C13,'初期設定'!$C$19:$F$39,3,FALSE)&amp;" "&amp;RIGHT('記録入力'!N13,7))</f>
      </c>
    </row>
    <row r="12" spans="1:9" ht="13.5">
      <c r="A12" s="20" t="str">
        <f>'記録入力'!C14</f>
        <v>800m</v>
      </c>
      <c r="B12" s="33" t="e">
        <f>VLOOKUP($H12,'男子選手'!$B$2:$G$101,6,FALSE)</f>
        <v>#N/A</v>
      </c>
      <c r="C12" s="33">
        <f>IF($H12="","",VLOOKUP($H12,'男子選手'!$B$2:$D$101,2,FALSE))</f>
      </c>
      <c r="D12" s="33">
        <f>IF($H12="","",VLOOKUP($H12,'男子選手'!$B$2:$D$101,3,FALSE))</f>
      </c>
      <c r="E12" s="33">
        <f t="shared" si="0"/>
      </c>
      <c r="F12" s="33">
        <f t="shared" si="1"/>
      </c>
      <c r="G12" s="33">
        <f>IF(H12="","",VALUE(MID(VLOOKUP($H12,'男子選手'!$B$2:$G$101,6,FALSE),2,6)))</f>
      </c>
      <c r="H12" s="33">
        <f>'記録入力'!J14</f>
      </c>
      <c r="I12" s="33">
        <f>IF(H12="","",VLOOKUP('記録入力'!C14,'初期設定'!$C$19:$F$39,3,FALSE)&amp;" "&amp;RIGHT('記録入力'!N14,7))</f>
      </c>
    </row>
    <row r="13" spans="1:9" ht="13.5">
      <c r="A13" s="20" t="str">
        <f>'記録入力'!C15</f>
        <v>800m</v>
      </c>
      <c r="B13" s="33" t="e">
        <f>VLOOKUP($H13,'男子選手'!$B$2:$G$101,6,FALSE)</f>
        <v>#N/A</v>
      </c>
      <c r="C13" s="33">
        <f>IF($H13="","",VLOOKUP($H13,'男子選手'!$B$2:$D$101,2,FALSE))</f>
      </c>
      <c r="D13" s="33">
        <f>IF($H13="","",VLOOKUP($H13,'男子選手'!$B$2:$D$101,3,FALSE))</f>
      </c>
      <c r="E13" s="33">
        <f t="shared" si="0"/>
      </c>
      <c r="F13" s="33">
        <f t="shared" si="1"/>
      </c>
      <c r="G13" s="33">
        <f>IF(H13="","",VALUE(MID(VLOOKUP($H13,'男子選手'!$B$2:$G$101,6,FALSE),2,6)))</f>
      </c>
      <c r="H13" s="33">
        <f>'記録入力'!J15</f>
      </c>
      <c r="I13" s="33">
        <f>IF(H13="","",VLOOKUP('記録入力'!C15,'初期設定'!$C$19:$F$39,3,FALSE)&amp;" "&amp;RIGHT('記録入力'!N15,7))</f>
      </c>
    </row>
    <row r="14" spans="1:9" ht="13.5">
      <c r="A14" s="20" t="str">
        <f>'記録入力'!C16</f>
        <v>1500m</v>
      </c>
      <c r="B14" s="33" t="e">
        <f>VLOOKUP($H14,'男子選手'!$B$2:$G$101,6,FALSE)</f>
        <v>#N/A</v>
      </c>
      <c r="C14" s="33">
        <f>IF($H14="","",VLOOKUP($H14,'男子選手'!$B$2:$D$101,2,FALSE))</f>
      </c>
      <c r="D14" s="33">
        <f>IF($H14="","",VLOOKUP($H14,'男子選手'!$B$2:$D$101,3,FALSE))</f>
      </c>
      <c r="E14" s="33">
        <f t="shared" si="0"/>
      </c>
      <c r="F14" s="33">
        <f t="shared" si="1"/>
      </c>
      <c r="G14" s="33">
        <f>IF(H14="","",VALUE(MID(VLOOKUP($H14,'男子選手'!$B$2:$G$101,6,FALSE),2,6)))</f>
      </c>
      <c r="H14" s="33">
        <f>'記録入力'!J16</f>
      </c>
      <c r="I14" s="33">
        <f>IF(H14="","",VLOOKUP('記録入力'!C16,'初期設定'!$C$19:$F$39,3,FALSE)&amp;" "&amp;RIGHT('記録入力'!N16,7))</f>
      </c>
    </row>
    <row r="15" spans="1:9" ht="13.5">
      <c r="A15" s="20" t="str">
        <f>'記録入力'!C17</f>
        <v>1500m</v>
      </c>
      <c r="B15" s="33" t="e">
        <f>VLOOKUP($H15,'男子選手'!$B$2:$G$101,6,FALSE)</f>
        <v>#N/A</v>
      </c>
      <c r="C15" s="33">
        <f>IF($H15="","",VLOOKUP($H15,'男子選手'!$B$2:$D$101,2,FALSE))</f>
      </c>
      <c r="D15" s="33">
        <f>IF($H15="","",VLOOKUP($H15,'男子選手'!$B$2:$D$101,3,FALSE))</f>
      </c>
      <c r="E15" s="33">
        <f t="shared" si="0"/>
      </c>
      <c r="F15" s="33">
        <f t="shared" si="1"/>
      </c>
      <c r="G15" s="33">
        <f>IF(H15="","",VALUE(MID(VLOOKUP($H15,'男子選手'!$B$2:$G$101,6,FALSE),2,6)))</f>
      </c>
      <c r="H15" s="33">
        <f>'記録入力'!J17</f>
      </c>
      <c r="I15" s="33">
        <f>IF(H15="","",VLOOKUP('記録入力'!C17,'初期設定'!$C$19:$F$39,3,FALSE)&amp;" "&amp;RIGHT('記録入力'!N17,7))</f>
      </c>
    </row>
    <row r="16" spans="1:9" ht="13.5">
      <c r="A16" s="20" t="str">
        <f>'記録入力'!C18</f>
        <v>1500m</v>
      </c>
      <c r="B16" s="33" t="e">
        <f>VLOOKUP($H16,'男子選手'!$B$2:$G$101,6,FALSE)</f>
        <v>#N/A</v>
      </c>
      <c r="C16" s="33">
        <f>IF($H16="","",VLOOKUP($H16,'男子選手'!$B$2:$D$101,2,FALSE))</f>
      </c>
      <c r="D16" s="33">
        <f>IF($H16="","",VLOOKUP($H16,'男子選手'!$B$2:$D$101,3,FALSE))</f>
      </c>
      <c r="E16" s="33">
        <f t="shared" si="0"/>
      </c>
      <c r="F16" s="33">
        <f t="shared" si="1"/>
      </c>
      <c r="G16" s="33">
        <f>IF(H16="","",VALUE(MID(VLOOKUP($H16,'男子選手'!$B$2:$G$101,6,FALSE),2,6)))</f>
      </c>
      <c r="H16" s="33">
        <f>'記録入力'!J18</f>
      </c>
      <c r="I16" s="33">
        <f>IF(H16="","",VLOOKUP('記録入力'!C18,'初期設定'!$C$19:$F$39,3,FALSE)&amp;" "&amp;RIGHT('記録入力'!N18,7))</f>
      </c>
    </row>
    <row r="17" spans="1:9" ht="13.5">
      <c r="A17" s="20" t="str">
        <f>'記録入力'!C19</f>
        <v>5000m</v>
      </c>
      <c r="B17" s="33" t="e">
        <f>VLOOKUP($H17,'男子選手'!$B$2:$G$101,6,FALSE)</f>
        <v>#N/A</v>
      </c>
      <c r="C17" s="33">
        <f>IF($H17="","",VLOOKUP($H17,'男子選手'!$B$2:$D$101,2,FALSE))</f>
      </c>
      <c r="D17" s="33">
        <f>IF($H17="","",VLOOKUP($H17,'男子選手'!$B$2:$D$101,3,FALSE))</f>
      </c>
      <c r="E17" s="33">
        <f t="shared" si="0"/>
      </c>
      <c r="F17" s="33">
        <f t="shared" si="1"/>
      </c>
      <c r="G17" s="33">
        <f>IF(H17="","",VALUE(MID(VLOOKUP($H17,'男子選手'!$B$2:$G$101,6,FALSE),2,6)))</f>
      </c>
      <c r="H17" s="33">
        <f>'記録入力'!J19</f>
      </c>
      <c r="I17" s="33">
        <f>IF(H17="","",VLOOKUP('記録入力'!C19,'初期設定'!$C$19:$F$39,3,FALSE)&amp;" "&amp;RIGHT('記録入力'!N19,7))</f>
      </c>
    </row>
    <row r="18" spans="1:9" ht="13.5">
      <c r="A18" s="20" t="str">
        <f>'記録入力'!C20</f>
        <v>5000m</v>
      </c>
      <c r="B18" s="33" t="e">
        <f>VLOOKUP($H18,'男子選手'!$B$2:$G$101,6,FALSE)</f>
        <v>#N/A</v>
      </c>
      <c r="C18" s="33">
        <f>IF($H18="","",VLOOKUP($H18,'男子選手'!$B$2:$D$101,2,FALSE))</f>
      </c>
      <c r="D18" s="33">
        <f>IF($H18="","",VLOOKUP($H18,'男子選手'!$B$2:$D$101,3,FALSE))</f>
      </c>
      <c r="E18" s="33">
        <f t="shared" si="0"/>
      </c>
      <c r="F18" s="33">
        <f t="shared" si="1"/>
      </c>
      <c r="G18" s="33">
        <f>IF(H18="","",VALUE(MID(VLOOKUP($H18,'男子選手'!$B$2:$G$101,6,FALSE),2,6)))</f>
      </c>
      <c r="H18" s="33">
        <f>'記録入力'!J20</f>
      </c>
      <c r="I18" s="33">
        <f>IF(H18="","",VLOOKUP('記録入力'!C20,'初期設定'!$C$19:$F$39,3,FALSE)&amp;" "&amp;RIGHT('記録入力'!N20,7))</f>
      </c>
    </row>
    <row r="19" spans="1:9" ht="13.5">
      <c r="A19" s="20" t="str">
        <f>'記録入力'!C21</f>
        <v>5000m</v>
      </c>
      <c r="B19" s="33" t="e">
        <f>VLOOKUP($H19,'男子選手'!$B$2:$G$101,6,FALSE)</f>
        <v>#N/A</v>
      </c>
      <c r="C19" s="33">
        <f>IF($H19="","",VLOOKUP($H19,'男子選手'!$B$2:$D$101,2,FALSE))</f>
      </c>
      <c r="D19" s="33">
        <f>IF($H19="","",VLOOKUP($H19,'男子選手'!$B$2:$D$101,3,FALSE))</f>
      </c>
      <c r="E19" s="33">
        <f t="shared" si="0"/>
      </c>
      <c r="F19" s="33">
        <f t="shared" si="1"/>
      </c>
      <c r="G19" s="33">
        <f>IF(H19="","",VALUE(MID(VLOOKUP($H19,'男子選手'!$B$2:$G$101,6,FALSE),2,6)))</f>
      </c>
      <c r="H19" s="33">
        <f>'記録入力'!J21</f>
      </c>
      <c r="I19" s="33">
        <f>IF(H19="","",VLOOKUP('記録入力'!C21,'初期設定'!$C$19:$F$39,3,FALSE)&amp;" "&amp;RIGHT('記録入力'!N21,7))</f>
      </c>
    </row>
    <row r="20" spans="1:9" ht="13.5">
      <c r="A20" s="20" t="str">
        <f>'記録入力'!C22</f>
        <v>110mH</v>
      </c>
      <c r="B20" s="33" t="e">
        <f>VLOOKUP($H20,'男子選手'!$B$2:$G$101,6,FALSE)</f>
        <v>#N/A</v>
      </c>
      <c r="C20" s="33">
        <f>IF($H20="","",VLOOKUP($H20,'男子選手'!$B$2:$D$101,2,FALSE))</f>
      </c>
      <c r="D20" s="33">
        <f>IF($H20="","",VLOOKUP($H20,'男子選手'!$B$2:$D$101,3,FALSE))</f>
      </c>
      <c r="E20" s="33">
        <f t="shared" si="0"/>
      </c>
      <c r="F20" s="33">
        <f t="shared" si="1"/>
      </c>
      <c r="G20" s="33">
        <f>IF(H20="","",VALUE(MID(VLOOKUP($H20,'男子選手'!$B$2:$G$101,6,FALSE),2,6)))</f>
      </c>
      <c r="H20" s="33">
        <f>'記録入力'!J22</f>
      </c>
      <c r="I20" s="33">
        <f>IF(H20="","",VLOOKUP('記録入力'!C22,'初期設定'!$C$19:$F$39,3,FALSE)&amp;" "&amp;RIGHT('記録入力'!N22,7))</f>
      </c>
    </row>
    <row r="21" spans="1:9" ht="13.5">
      <c r="A21" s="20" t="str">
        <f>'記録入力'!C23</f>
        <v>110mH</v>
      </c>
      <c r="B21" s="33" t="e">
        <f>VLOOKUP($H21,'男子選手'!$B$2:$G$101,6,FALSE)</f>
        <v>#N/A</v>
      </c>
      <c r="C21" s="33">
        <f>IF($H21="","",VLOOKUP($H21,'男子選手'!$B$2:$D$101,2,FALSE))</f>
      </c>
      <c r="D21" s="33">
        <f>IF($H21="","",VLOOKUP($H21,'男子選手'!$B$2:$D$101,3,FALSE))</f>
      </c>
      <c r="E21" s="33">
        <f t="shared" si="0"/>
      </c>
      <c r="F21" s="33">
        <f t="shared" si="1"/>
      </c>
      <c r="G21" s="33">
        <f>IF(H21="","",VALUE(MID(VLOOKUP($H21,'男子選手'!$B$2:$G$101,6,FALSE),2,6)))</f>
      </c>
      <c r="H21" s="33">
        <f>'記録入力'!J23</f>
      </c>
      <c r="I21" s="33">
        <f>IF(H21="","",VLOOKUP('記録入力'!C23,'初期設定'!$C$19:$F$39,3,FALSE)&amp;" "&amp;RIGHT('記録入力'!N23,7))</f>
      </c>
    </row>
    <row r="22" spans="1:9" ht="13.5">
      <c r="A22" s="20" t="str">
        <f>'記録入力'!C24</f>
        <v>110mH</v>
      </c>
      <c r="B22" s="33" t="e">
        <f>VLOOKUP($H22,'男子選手'!$B$2:$G$101,6,FALSE)</f>
        <v>#N/A</v>
      </c>
      <c r="C22" s="33">
        <f>IF($H22="","",VLOOKUP($H22,'男子選手'!$B$2:$D$101,2,FALSE))</f>
      </c>
      <c r="D22" s="33">
        <f>IF($H22="","",VLOOKUP($H22,'男子選手'!$B$2:$D$101,3,FALSE))</f>
      </c>
      <c r="E22" s="33">
        <f t="shared" si="0"/>
      </c>
      <c r="F22" s="33">
        <f t="shared" si="1"/>
      </c>
      <c r="G22" s="33">
        <f>IF(H22="","",VALUE(MID(VLOOKUP($H22,'男子選手'!$B$2:$G$101,6,FALSE),2,6)))</f>
      </c>
      <c r="H22" s="33">
        <f>'記録入力'!J24</f>
      </c>
      <c r="I22" s="33">
        <f>IF(H22="","",VLOOKUP('記録入力'!C24,'初期設定'!$C$19:$F$39,3,FALSE)&amp;" "&amp;RIGHT('記録入力'!N24,7))</f>
      </c>
    </row>
    <row r="23" spans="1:9" ht="13.5">
      <c r="A23" s="20" t="str">
        <f>'記録入力'!C25</f>
        <v>400mH</v>
      </c>
      <c r="B23" s="33" t="e">
        <f>VLOOKUP($H23,'男子選手'!$B$2:$G$101,6,FALSE)</f>
        <v>#N/A</v>
      </c>
      <c r="C23" s="33">
        <f>IF($H23="","",VLOOKUP($H23,'男子選手'!$B$2:$D$101,2,FALSE))</f>
      </c>
      <c r="D23" s="33">
        <f>IF($H23="","",VLOOKUP($H23,'男子選手'!$B$2:$D$101,3,FALSE))</f>
      </c>
      <c r="E23" s="33">
        <f t="shared" si="0"/>
      </c>
      <c r="F23" s="33">
        <f t="shared" si="1"/>
      </c>
      <c r="G23" s="33">
        <f>IF(H23="","",VALUE(MID(VLOOKUP($H23,'男子選手'!$B$2:$G$101,6,FALSE),2,6)))</f>
      </c>
      <c r="H23" s="33">
        <f>'記録入力'!J25</f>
      </c>
      <c r="I23" s="33">
        <f>IF(H23="","",VLOOKUP('記録入力'!C25,'初期設定'!$C$19:$F$39,3,FALSE)&amp;" "&amp;RIGHT('記録入力'!N25,7))</f>
      </c>
    </row>
    <row r="24" spans="1:9" ht="13.5">
      <c r="A24" s="20" t="str">
        <f>'記録入力'!C26</f>
        <v>400mH</v>
      </c>
      <c r="B24" s="33" t="e">
        <f>VLOOKUP($H24,'男子選手'!$B$2:$G$101,6,FALSE)</f>
        <v>#N/A</v>
      </c>
      <c r="C24" s="33">
        <f>IF($H24="","",VLOOKUP($H24,'男子選手'!$B$2:$D$101,2,FALSE))</f>
      </c>
      <c r="D24" s="33">
        <f>IF($H24="","",VLOOKUP($H24,'男子選手'!$B$2:$D$101,3,FALSE))</f>
      </c>
      <c r="E24" s="33">
        <f t="shared" si="0"/>
      </c>
      <c r="F24" s="33">
        <f t="shared" si="1"/>
      </c>
      <c r="G24" s="33">
        <f>IF(H24="","",VALUE(MID(VLOOKUP($H24,'男子選手'!$B$2:$G$101,6,FALSE),2,6)))</f>
      </c>
      <c r="H24" s="33">
        <f>'記録入力'!J26</f>
      </c>
      <c r="I24" s="33">
        <f>IF(H24="","",VLOOKUP('記録入力'!C26,'初期設定'!$C$19:$F$39,3,FALSE)&amp;" "&amp;RIGHT('記録入力'!N26,7))</f>
      </c>
    </row>
    <row r="25" spans="1:9" ht="13.5">
      <c r="A25" s="20" t="str">
        <f>'記録入力'!C27</f>
        <v>400mH</v>
      </c>
      <c r="B25" s="33" t="e">
        <f>VLOOKUP($H25,'男子選手'!$B$2:$G$101,6,FALSE)</f>
        <v>#N/A</v>
      </c>
      <c r="C25" s="33">
        <f>IF($H25="","",VLOOKUP($H25,'男子選手'!$B$2:$D$101,2,FALSE))</f>
      </c>
      <c r="D25" s="33">
        <f>IF($H25="","",VLOOKUP($H25,'男子選手'!$B$2:$D$101,3,FALSE))</f>
      </c>
      <c r="E25" s="33">
        <f t="shared" si="0"/>
      </c>
      <c r="F25" s="33">
        <f t="shared" si="1"/>
      </c>
      <c r="G25" s="33">
        <f>IF(H25="","",VALUE(MID(VLOOKUP($H25,'男子選手'!$B$2:$G$101,6,FALSE),2,6)))</f>
      </c>
      <c r="H25" s="33">
        <f>'記録入力'!J27</f>
      </c>
      <c r="I25" s="33">
        <f>IF(H25="","",VLOOKUP('記録入力'!C27,'初期設定'!$C$19:$F$39,3,FALSE)&amp;" "&amp;RIGHT('記録入力'!N27,7))</f>
      </c>
    </row>
    <row r="26" spans="1:9" ht="13.5">
      <c r="A26" s="20" t="str">
        <f>'記録入力'!C28</f>
        <v>3000SC</v>
      </c>
      <c r="B26" s="33" t="e">
        <f>VLOOKUP($H26,'男子選手'!$B$2:$G$101,6,FALSE)</f>
        <v>#N/A</v>
      </c>
      <c r="C26" s="33">
        <f>IF($H26="","",VLOOKUP($H26,'男子選手'!$B$2:$D$101,2,FALSE))</f>
      </c>
      <c r="D26" s="33">
        <f>IF($H26="","",VLOOKUP($H26,'男子選手'!$B$2:$D$101,3,FALSE))</f>
      </c>
      <c r="E26" s="33">
        <f t="shared" si="0"/>
      </c>
      <c r="F26" s="33">
        <f t="shared" si="1"/>
      </c>
      <c r="G26" s="33">
        <f>IF(H26="","",VALUE(MID(VLOOKUP($H26,'男子選手'!$B$2:$G$101,6,FALSE),2,6)))</f>
      </c>
      <c r="H26" s="33">
        <f>'記録入力'!J28</f>
      </c>
      <c r="I26" s="33">
        <f>IF(H26="","",VLOOKUP('記録入力'!C28,'初期設定'!$C$19:$F$39,3,FALSE)&amp;" "&amp;RIGHT('記録入力'!N28,7))</f>
      </c>
    </row>
    <row r="27" spans="1:9" ht="13.5">
      <c r="A27" s="20" t="str">
        <f>'記録入力'!C29</f>
        <v>3000SC</v>
      </c>
      <c r="B27" s="33" t="e">
        <f>VLOOKUP($H27,'男子選手'!$B$2:$G$101,6,FALSE)</f>
        <v>#N/A</v>
      </c>
      <c r="C27" s="33">
        <f>IF($H27="","",VLOOKUP($H27,'男子選手'!$B$2:$D$101,2,FALSE))</f>
      </c>
      <c r="D27" s="33">
        <f>IF($H27="","",VLOOKUP($H27,'男子選手'!$B$2:$D$101,3,FALSE))</f>
      </c>
      <c r="E27" s="33">
        <f t="shared" si="0"/>
      </c>
      <c r="F27" s="33">
        <f t="shared" si="1"/>
      </c>
      <c r="G27" s="33">
        <f>IF(H27="","",VALUE(MID(VLOOKUP($H27,'男子選手'!$B$2:$G$101,6,FALSE),2,6)))</f>
      </c>
      <c r="H27" s="33">
        <f>'記録入力'!J29</f>
      </c>
      <c r="I27" s="33">
        <f>IF(H27="","",VLOOKUP('記録入力'!C29,'初期設定'!$C$19:$F$39,3,FALSE)&amp;" "&amp;RIGHT('記録入力'!N29,7))</f>
      </c>
    </row>
    <row r="28" spans="1:9" ht="13.5">
      <c r="A28" s="20" t="str">
        <f>'記録入力'!C30</f>
        <v>3000SC</v>
      </c>
      <c r="B28" s="33" t="e">
        <f>VLOOKUP($H28,'男子選手'!$B$2:$G$101,6,FALSE)</f>
        <v>#N/A</v>
      </c>
      <c r="C28" s="33">
        <f>IF($H28="","",VLOOKUP($H28,'男子選手'!$B$2:$D$101,2,FALSE))</f>
      </c>
      <c r="D28" s="33">
        <f>IF($H28="","",VLOOKUP($H28,'男子選手'!$B$2:$D$101,3,FALSE))</f>
      </c>
      <c r="E28" s="33">
        <f t="shared" si="0"/>
      </c>
      <c r="F28" s="33">
        <f t="shared" si="1"/>
      </c>
      <c r="G28" s="33">
        <f>IF(H28="","",VALUE(MID(VLOOKUP($H28,'男子選手'!$B$2:$G$101,6,FALSE),2,6)))</f>
      </c>
      <c r="H28" s="33">
        <f>'記録入力'!J30</f>
      </c>
      <c r="I28" s="33">
        <f>IF(H28="","",VLOOKUP('記録入力'!C30,'初期設定'!$C$19:$F$39,3,FALSE)&amp;" "&amp;RIGHT('記録入力'!N30,7))</f>
      </c>
    </row>
    <row r="29" spans="1:9" ht="13.5">
      <c r="A29" s="20" t="str">
        <f>'記録入力'!C31</f>
        <v>5000mW</v>
      </c>
      <c r="B29" s="33" t="e">
        <f>VLOOKUP($H29,'男子選手'!$B$2:$G$101,6,FALSE)</f>
        <v>#N/A</v>
      </c>
      <c r="C29" s="33">
        <f>IF($H29="","",VLOOKUP($H29,'男子選手'!$B$2:$D$101,2,FALSE))</f>
      </c>
      <c r="D29" s="33">
        <f>IF($H29="","",VLOOKUP($H29,'男子選手'!$B$2:$D$101,3,FALSE))</f>
      </c>
      <c r="E29" s="33">
        <f t="shared" si="0"/>
      </c>
      <c r="F29" s="33">
        <f t="shared" si="1"/>
      </c>
      <c r="G29" s="33">
        <f>IF(H29="","",VALUE(MID(VLOOKUP($H29,'男子選手'!$B$2:$G$101,6,FALSE),2,6)))</f>
      </c>
      <c r="H29" s="33">
        <f>'記録入力'!J31</f>
      </c>
      <c r="I29" s="33">
        <f>IF(H29="","",VLOOKUP('記録入力'!C31,'初期設定'!$C$19:$F$39,3,FALSE)&amp;" "&amp;RIGHT('記録入力'!N31,7))</f>
      </c>
    </row>
    <row r="30" spans="1:9" ht="13.5">
      <c r="A30" s="20" t="str">
        <f>'記録入力'!C32</f>
        <v>5000mW</v>
      </c>
      <c r="B30" s="33" t="e">
        <f>VLOOKUP($H30,'男子選手'!$B$2:$G$101,6,FALSE)</f>
        <v>#N/A</v>
      </c>
      <c r="C30" s="33">
        <f>IF($H30="","",VLOOKUP($H30,'男子選手'!$B$2:$D$101,2,FALSE))</f>
      </c>
      <c r="D30" s="33">
        <f>IF($H30="","",VLOOKUP($H30,'男子選手'!$B$2:$D$101,3,FALSE))</f>
      </c>
      <c r="E30" s="33">
        <f t="shared" si="0"/>
      </c>
      <c r="F30" s="33">
        <f t="shared" si="1"/>
      </c>
      <c r="G30" s="33">
        <f>IF(H30="","",VALUE(MID(VLOOKUP($H30,'男子選手'!$B$2:$G$101,6,FALSE),2,6)))</f>
      </c>
      <c r="H30" s="33">
        <f>'記録入力'!J32</f>
      </c>
      <c r="I30" s="33">
        <f>IF(H30="","",VLOOKUP('記録入力'!C32,'初期設定'!$C$19:$F$39,3,FALSE)&amp;" "&amp;RIGHT('記録入力'!N32,7))</f>
      </c>
    </row>
    <row r="31" spans="1:9" ht="13.5">
      <c r="A31" s="20" t="str">
        <f>'記録入力'!C33</f>
        <v>5000mW</v>
      </c>
      <c r="B31" s="33" t="e">
        <f>VLOOKUP($H31,'男子選手'!$B$2:$G$101,6,FALSE)</f>
        <v>#N/A</v>
      </c>
      <c r="C31" s="33">
        <f>IF($H31="","",VLOOKUP($H31,'男子選手'!$B$2:$D$101,2,FALSE))</f>
      </c>
      <c r="D31" s="33">
        <f>IF($H31="","",VLOOKUP($H31,'男子選手'!$B$2:$D$101,3,FALSE))</f>
      </c>
      <c r="E31" s="33">
        <f t="shared" si="0"/>
      </c>
      <c r="F31" s="33">
        <f t="shared" si="1"/>
      </c>
      <c r="G31" s="33">
        <f>IF(H31="","",VALUE(MID(VLOOKUP($H31,'男子選手'!$B$2:$G$101,6,FALSE),2,6)))</f>
      </c>
      <c r="H31" s="33">
        <f>'記録入力'!J33</f>
      </c>
      <c r="I31" s="33">
        <f>IF(H31="","",VLOOKUP('記録入力'!C33,'初期設定'!$C$19:$F$39,3,FALSE)&amp;" "&amp;RIGHT('記録入力'!N33,7))</f>
      </c>
    </row>
    <row r="32" spans="1:9" ht="13.5">
      <c r="A32" s="20" t="str">
        <f>'記録入力'!C34</f>
        <v>4x100R</v>
      </c>
      <c r="B32" s="33" t="e">
        <f>VLOOKUP($H32,'男子選手'!$B$2:$G$101,6,FALSE)</f>
        <v>#N/A</v>
      </c>
      <c r="C32" s="33">
        <f>IF($H32="","",VLOOKUP($H32,'男子選手'!$B$2:$D$101,2,FALSE))</f>
      </c>
      <c r="D32" s="33">
        <f>IF($H32="","",VLOOKUP($H32,'男子選手'!$B$2:$D$101,3,FALSE))</f>
      </c>
      <c r="E32" s="33">
        <f t="shared" si="0"/>
      </c>
      <c r="F32" s="33">
        <f t="shared" si="1"/>
      </c>
      <c r="G32" s="33">
        <f>IF(H32="","",VALUE(MID(VLOOKUP($H32,'男子選手'!$B$2:$G$101,6,FALSE),2,6)))</f>
      </c>
      <c r="H32" s="33">
        <f>'記録入力'!J34</f>
      </c>
      <c r="I32" s="33">
        <f>IF(H32="","",VLOOKUP('記録入力'!C34,'初期設定'!$C$19:$F$39,3,FALSE)&amp;" "&amp;RIGHT('記録入力'!N34,7))</f>
      </c>
    </row>
    <row r="33" spans="1:9" ht="13.5">
      <c r="A33" s="20" t="str">
        <f>'記録入力'!C35</f>
        <v>4x100R</v>
      </c>
      <c r="B33" s="33" t="e">
        <f>VLOOKUP($H33,'男子選手'!$B$2:$G$101,6,FALSE)</f>
        <v>#N/A</v>
      </c>
      <c r="C33" s="33">
        <f>IF($H33="","",VLOOKUP($H33,'男子選手'!$B$2:$D$101,2,FALSE))</f>
      </c>
      <c r="D33" s="33">
        <f>IF($H33="","",VLOOKUP($H33,'男子選手'!$B$2:$D$101,3,FALSE))</f>
      </c>
      <c r="E33" s="33">
        <f t="shared" si="0"/>
      </c>
      <c r="F33" s="33">
        <f t="shared" si="1"/>
      </c>
      <c r="G33" s="33">
        <f>IF(H33="","",VALUE(MID(VLOOKUP($H33,'男子選手'!$B$2:$G$101,6,FALSE),2,6)))</f>
      </c>
      <c r="H33" s="33">
        <f>'記録入力'!J35</f>
      </c>
      <c r="I33" s="33">
        <f>IF(H33="","",VLOOKUP('記録入力'!C35,'初期設定'!$C$19:$F$39,3,FALSE)&amp;" "&amp;RIGHT('記録入力'!N35,7))</f>
      </c>
    </row>
    <row r="34" spans="1:9" ht="13.5">
      <c r="A34" s="20" t="str">
        <f>'記録入力'!C36</f>
        <v>4x100R</v>
      </c>
      <c r="B34" s="33" t="e">
        <f>VLOOKUP($H34,'男子選手'!$B$2:$G$101,6,FALSE)</f>
        <v>#N/A</v>
      </c>
      <c r="C34" s="33">
        <f>IF($H34="","",VLOOKUP($H34,'男子選手'!$B$2:$D$101,2,FALSE))</f>
      </c>
      <c r="D34" s="33">
        <f>IF($H34="","",VLOOKUP($H34,'男子選手'!$B$2:$D$101,3,FALSE))</f>
      </c>
      <c r="E34" s="33">
        <f t="shared" si="0"/>
      </c>
      <c r="F34" s="33">
        <f t="shared" si="1"/>
      </c>
      <c r="G34" s="33">
        <f>IF(H34="","",VALUE(MID(VLOOKUP($H34,'男子選手'!$B$2:$G$101,6,FALSE),2,6)))</f>
      </c>
      <c r="H34" s="33">
        <f>'記録入力'!J36</f>
      </c>
      <c r="I34" s="33">
        <f>IF(H34="","",VLOOKUP('記録入力'!C36,'初期設定'!$C$19:$F$39,3,FALSE)&amp;" "&amp;RIGHT('記録入力'!N36,7))</f>
      </c>
    </row>
    <row r="35" spans="1:9" ht="13.5">
      <c r="A35" s="20" t="str">
        <f>'記録入力'!C37</f>
        <v>4x100R</v>
      </c>
      <c r="B35" s="33" t="e">
        <f>VLOOKUP($H35,'男子選手'!$B$2:$G$101,6,FALSE)</f>
        <v>#N/A</v>
      </c>
      <c r="C35" s="33">
        <f>IF($H35="","",VLOOKUP($H35,'男子選手'!$B$2:$D$101,2,FALSE))</f>
      </c>
      <c r="D35" s="33">
        <f>IF($H35="","",VLOOKUP($H35,'男子選手'!$B$2:$D$101,3,FALSE))</f>
      </c>
      <c r="E35" s="33">
        <f t="shared" si="0"/>
      </c>
      <c r="F35" s="33">
        <f t="shared" si="1"/>
      </c>
      <c r="G35" s="33">
        <f>IF(H35="","",VALUE(MID(VLOOKUP($H35,'男子選手'!$B$2:$G$101,6,FALSE),2,6)))</f>
      </c>
      <c r="H35" s="33">
        <f>'記録入力'!J37</f>
      </c>
      <c r="I35" s="33">
        <f>IF(H35="","",VLOOKUP('記録入力'!C37,'初期設定'!$C$19:$F$39,3,FALSE)&amp;" "&amp;RIGHT('記録入力'!N37,7))</f>
      </c>
    </row>
    <row r="36" spans="1:9" ht="13.5">
      <c r="A36" s="20" t="str">
        <f>'記録入力'!C38</f>
        <v>4x100R</v>
      </c>
      <c r="B36" s="33" t="e">
        <f>VLOOKUP($H36,'男子選手'!$B$2:$G$101,6,FALSE)</f>
        <v>#N/A</v>
      </c>
      <c r="C36" s="33">
        <f>IF($H36="","",VLOOKUP($H36,'男子選手'!$B$2:$D$101,2,FALSE))</f>
      </c>
      <c r="D36" s="33">
        <f>IF($H36="","",VLOOKUP($H36,'男子選手'!$B$2:$D$101,3,FALSE))</f>
      </c>
      <c r="E36" s="33">
        <f t="shared" si="0"/>
      </c>
      <c r="F36" s="33">
        <f t="shared" si="1"/>
      </c>
      <c r="G36" s="33">
        <f>IF(H36="","",VALUE(MID(VLOOKUP($H36,'男子選手'!$B$2:$G$101,6,FALSE),2,6)))</f>
      </c>
      <c r="H36" s="33">
        <f>'記録入力'!J38</f>
      </c>
      <c r="I36" s="33">
        <f>IF(H36="","",VLOOKUP('記録入力'!C38,'初期設定'!$C$19:$F$39,3,FALSE)&amp;" "&amp;RIGHT('記録入力'!N38,7))</f>
      </c>
    </row>
    <row r="37" spans="1:9" ht="13.5">
      <c r="A37" s="20" t="str">
        <f>'記録入力'!C39</f>
        <v>4x100R</v>
      </c>
      <c r="B37" s="33" t="e">
        <f>VLOOKUP($H37,'男子選手'!$B$2:$G$101,6,FALSE)</f>
        <v>#N/A</v>
      </c>
      <c r="C37" s="33">
        <f>IF($H37="","",VLOOKUP($H37,'男子選手'!$B$2:$D$101,2,FALSE))</f>
      </c>
      <c r="D37" s="33">
        <f>IF($H37="","",VLOOKUP($H37,'男子選手'!$B$2:$D$101,3,FALSE))</f>
      </c>
      <c r="E37" s="33">
        <f t="shared" si="0"/>
      </c>
      <c r="F37" s="33">
        <f t="shared" si="1"/>
      </c>
      <c r="G37" s="33">
        <f>IF(H37="","",VALUE(MID(VLOOKUP($H37,'男子選手'!$B$2:$G$101,6,FALSE),2,6)))</f>
      </c>
      <c r="H37" s="33">
        <f>'記録入力'!J39</f>
      </c>
      <c r="I37" s="33">
        <f>IF(H37="","",VLOOKUP('記録入力'!C39,'初期設定'!$C$19:$F$39,3,FALSE)&amp;" "&amp;RIGHT('記録入力'!N39,7))</f>
      </c>
    </row>
    <row r="38" spans="1:9" ht="13.5">
      <c r="A38" s="20" t="str">
        <f>'記録入力'!C40</f>
        <v>4x400R</v>
      </c>
      <c r="B38" s="33" t="e">
        <f>VLOOKUP($H38,'男子選手'!$B$2:$G$101,6,FALSE)</f>
        <v>#N/A</v>
      </c>
      <c r="C38" s="33">
        <f>IF($H38="","",VLOOKUP($H38,'男子選手'!$B$2:$D$101,2,FALSE))</f>
      </c>
      <c r="D38" s="33">
        <f>IF($H38="","",VLOOKUP($H38,'男子選手'!$B$2:$D$101,3,FALSE))</f>
      </c>
      <c r="E38" s="33">
        <f t="shared" si="0"/>
      </c>
      <c r="F38" s="33">
        <f t="shared" si="1"/>
      </c>
      <c r="G38" s="33">
        <f>IF(H38="","",VALUE(MID(VLOOKUP($H38,'男子選手'!$B$2:$G$101,6,FALSE),2,6)))</f>
      </c>
      <c r="H38" s="33">
        <f>'記録入力'!J40</f>
      </c>
      <c r="I38" s="33">
        <f>IF(H38="","",VLOOKUP('記録入力'!C40,'初期設定'!$C$19:$F$39,3,FALSE)&amp;" "&amp;RIGHT('記録入力'!N40,7))</f>
      </c>
    </row>
    <row r="39" spans="1:9" ht="13.5">
      <c r="A39" s="20" t="str">
        <f>'記録入力'!C41</f>
        <v>4x400R</v>
      </c>
      <c r="B39" s="33" t="e">
        <f>VLOOKUP($H39,'男子選手'!$B$2:$G$101,6,FALSE)</f>
        <v>#N/A</v>
      </c>
      <c r="C39" s="33">
        <f>IF($H39="","",VLOOKUP($H39,'男子選手'!$B$2:$D$101,2,FALSE))</f>
      </c>
      <c r="D39" s="33">
        <f>IF($H39="","",VLOOKUP($H39,'男子選手'!$B$2:$D$101,3,FALSE))</f>
      </c>
      <c r="E39" s="33">
        <f t="shared" si="0"/>
      </c>
      <c r="F39" s="33">
        <f t="shared" si="1"/>
      </c>
      <c r="G39" s="33">
        <f>IF(H39="","",VALUE(MID(VLOOKUP($H39,'男子選手'!$B$2:$G$101,6,FALSE),2,6)))</f>
      </c>
      <c r="H39" s="33">
        <f>'記録入力'!J41</f>
      </c>
      <c r="I39" s="33">
        <f>IF(H39="","",VLOOKUP('記録入力'!C41,'初期設定'!$C$19:$F$39,3,FALSE)&amp;" "&amp;RIGHT('記録入力'!N41,7))</f>
      </c>
    </row>
    <row r="40" spans="1:9" ht="13.5">
      <c r="A40" s="20" t="str">
        <f>'記録入力'!C42</f>
        <v>4x400R</v>
      </c>
      <c r="B40" s="33" t="e">
        <f>VLOOKUP($H40,'男子選手'!$B$2:$G$101,6,FALSE)</f>
        <v>#N/A</v>
      </c>
      <c r="C40" s="33">
        <f>IF($H40="","",VLOOKUP($H40,'男子選手'!$B$2:$D$101,2,FALSE))</f>
      </c>
      <c r="D40" s="33">
        <f>IF($H40="","",VLOOKUP($H40,'男子選手'!$B$2:$D$101,3,FALSE))</f>
      </c>
      <c r="E40" s="33">
        <f t="shared" si="0"/>
      </c>
      <c r="F40" s="33">
        <f t="shared" si="1"/>
      </c>
      <c r="G40" s="33">
        <f>IF(H40="","",VALUE(MID(VLOOKUP($H40,'男子選手'!$B$2:$G$101,6,FALSE),2,6)))</f>
      </c>
      <c r="H40" s="33">
        <f>'記録入力'!J42</f>
      </c>
      <c r="I40" s="33">
        <f>IF(H40="","",VLOOKUP('記録入力'!C42,'初期設定'!$C$19:$F$39,3,FALSE)&amp;" "&amp;RIGHT('記録入力'!N42,7))</f>
      </c>
    </row>
    <row r="41" spans="1:9" ht="13.5">
      <c r="A41" s="20" t="str">
        <f>'記録入力'!C43</f>
        <v>4x400R</v>
      </c>
      <c r="B41" s="33" t="e">
        <f>VLOOKUP($H41,'男子選手'!$B$2:$G$101,6,FALSE)</f>
        <v>#N/A</v>
      </c>
      <c r="C41" s="33">
        <f>IF($H41="","",VLOOKUP($H41,'男子選手'!$B$2:$D$101,2,FALSE))</f>
      </c>
      <c r="D41" s="33">
        <f>IF($H41="","",VLOOKUP($H41,'男子選手'!$B$2:$D$101,3,FALSE))</f>
      </c>
      <c r="E41" s="33">
        <f t="shared" si="0"/>
      </c>
      <c r="F41" s="33">
        <f t="shared" si="1"/>
      </c>
      <c r="G41" s="33">
        <f>IF(H41="","",VALUE(MID(VLOOKUP($H41,'男子選手'!$B$2:$G$101,6,FALSE),2,6)))</f>
      </c>
      <c r="H41" s="33">
        <f>'記録入力'!J43</f>
      </c>
      <c r="I41" s="33">
        <f>IF(H41="","",VLOOKUP('記録入力'!C43,'初期設定'!$C$19:$F$39,3,FALSE)&amp;" "&amp;RIGHT('記録入力'!N43,7))</f>
      </c>
    </row>
    <row r="42" spans="1:9" ht="13.5">
      <c r="A42" s="20" t="str">
        <f>'記録入力'!C44</f>
        <v>4x400R</v>
      </c>
      <c r="B42" s="33" t="e">
        <f>VLOOKUP($H42,'男子選手'!$B$2:$G$101,6,FALSE)</f>
        <v>#N/A</v>
      </c>
      <c r="C42" s="33">
        <f>IF($H42="","",VLOOKUP($H42,'男子選手'!$B$2:$D$101,2,FALSE))</f>
      </c>
      <c r="D42" s="33">
        <f>IF($H42="","",VLOOKUP($H42,'男子選手'!$B$2:$D$101,3,FALSE))</f>
      </c>
      <c r="E42" s="33">
        <f t="shared" si="0"/>
      </c>
      <c r="F42" s="33">
        <f t="shared" si="1"/>
      </c>
      <c r="G42" s="33">
        <f>IF(H42="","",VALUE(MID(VLOOKUP($H42,'男子選手'!$B$2:$G$101,6,FALSE),2,6)))</f>
      </c>
      <c r="H42" s="33">
        <f>'記録入力'!J44</f>
      </c>
      <c r="I42" s="33">
        <f>IF(H42="","",VLOOKUP('記録入力'!C44,'初期設定'!$C$19:$F$39,3,FALSE)&amp;" "&amp;RIGHT('記録入力'!N44,7))</f>
      </c>
    </row>
    <row r="43" spans="1:9" ht="13.5">
      <c r="A43" s="20" t="str">
        <f>'記録入力'!C45</f>
        <v>4x400R</v>
      </c>
      <c r="B43" s="33" t="e">
        <f>VLOOKUP($H43,'男子選手'!$B$2:$G$101,6,FALSE)</f>
        <v>#N/A</v>
      </c>
      <c r="C43" s="33">
        <f>IF($H43="","",VLOOKUP($H43,'男子選手'!$B$2:$D$101,2,FALSE))</f>
      </c>
      <c r="D43" s="33">
        <f>IF($H43="","",VLOOKUP($H43,'男子選手'!$B$2:$D$101,3,FALSE))</f>
      </c>
      <c r="E43" s="33">
        <f t="shared" si="0"/>
      </c>
      <c r="F43" s="33">
        <f t="shared" si="1"/>
      </c>
      <c r="G43" s="33">
        <f>IF(H43="","",VALUE(MID(VLOOKUP($H43,'男子選手'!$B$2:$G$101,6,FALSE),2,6)))</f>
      </c>
      <c r="H43" s="33">
        <f>'記録入力'!J45</f>
      </c>
      <c r="I43" s="33">
        <f>IF(H43="","",VLOOKUP('記録入力'!C45,'初期設定'!$C$19:$F$39,3,FALSE)&amp;" "&amp;RIGHT('記録入力'!N45,7))</f>
      </c>
    </row>
    <row r="44" spans="1:9" ht="13.5">
      <c r="A44" s="20" t="str">
        <f>'記録入力'!C46</f>
        <v>走高跳</v>
      </c>
      <c r="B44" s="33" t="e">
        <f>VLOOKUP($H44,'男子選手'!$B$2:$G$101,6,FALSE)</f>
        <v>#N/A</v>
      </c>
      <c r="C44" s="33">
        <f>IF($H44="","",VLOOKUP($H44,'男子選手'!$B$2:$D$101,2,FALSE))</f>
      </c>
      <c r="D44" s="33">
        <f>IF($H44="","",VLOOKUP($H44,'男子選手'!$B$2:$D$101,3,FALSE))</f>
      </c>
      <c r="E44" s="33">
        <f t="shared" si="0"/>
      </c>
      <c r="F44" s="33">
        <f t="shared" si="1"/>
      </c>
      <c r="G44" s="33">
        <f>IF(H44="","",VALUE(MID(VLOOKUP($H44,'男子選手'!$B$2:$G$101,6,FALSE),2,6)))</f>
      </c>
      <c r="H44" s="33">
        <f>'記録入力'!J46</f>
      </c>
      <c r="I44" s="33">
        <f>IF(H44="","",VLOOKUP('記録入力'!C46,'初期設定'!$C$19:$F$39,3,FALSE)&amp;" "&amp;RIGHT('記録入力'!N46,5))</f>
      </c>
    </row>
    <row r="45" spans="1:9" ht="13.5">
      <c r="A45" s="20" t="str">
        <f>'記録入力'!C47</f>
        <v>走高跳</v>
      </c>
      <c r="B45" s="33" t="e">
        <f>VLOOKUP($H45,'男子選手'!$B$2:$G$101,6,FALSE)</f>
        <v>#N/A</v>
      </c>
      <c r="C45" s="33">
        <f>IF($H45="","",VLOOKUP($H45,'男子選手'!$B$2:$D$101,2,FALSE))</f>
      </c>
      <c r="D45" s="33">
        <f>IF($H45="","",VLOOKUP($H45,'男子選手'!$B$2:$D$101,3,FALSE))</f>
      </c>
      <c r="E45" s="33">
        <f t="shared" si="0"/>
      </c>
      <c r="F45" s="33">
        <f t="shared" si="1"/>
      </c>
      <c r="G45" s="33">
        <f>IF(H45="","",VALUE(MID(VLOOKUP($H45,'男子選手'!$B$2:$G$101,6,FALSE),2,6)))</f>
      </c>
      <c r="H45" s="33">
        <f>'記録入力'!J47</f>
      </c>
      <c r="I45" s="33">
        <f>IF(H45="","",VLOOKUP('記録入力'!C47,'初期設定'!$C$19:$F$39,3,FALSE)&amp;" "&amp;RIGHT('記録入力'!N47,5))</f>
      </c>
    </row>
    <row r="46" spans="1:9" ht="13.5">
      <c r="A46" s="20" t="str">
        <f>'記録入力'!C48</f>
        <v>走高跳</v>
      </c>
      <c r="B46" s="33" t="e">
        <f>VLOOKUP($H46,'男子選手'!$B$2:$G$101,6,FALSE)</f>
        <v>#N/A</v>
      </c>
      <c r="C46" s="33">
        <f>IF($H46="","",VLOOKUP($H46,'男子選手'!$B$2:$D$101,2,FALSE))</f>
      </c>
      <c r="D46" s="33">
        <f>IF($H46="","",VLOOKUP($H46,'男子選手'!$B$2:$D$101,3,FALSE))</f>
      </c>
      <c r="E46" s="33">
        <f t="shared" si="0"/>
      </c>
      <c r="F46" s="33">
        <f t="shared" si="1"/>
      </c>
      <c r="G46" s="33">
        <f>IF(H46="","",VALUE(MID(VLOOKUP($H46,'男子選手'!$B$2:$G$101,6,FALSE),2,6)))</f>
      </c>
      <c r="H46" s="33">
        <f>'記録入力'!J48</f>
      </c>
      <c r="I46" s="33">
        <f>IF(H46="","",VLOOKUP('記録入力'!C48,'初期設定'!$C$19:$F$39,3,FALSE)&amp;" "&amp;RIGHT('記録入力'!N48,5))</f>
      </c>
    </row>
    <row r="47" spans="1:9" ht="13.5">
      <c r="A47" s="20" t="str">
        <f>'記録入力'!C49</f>
        <v>棒高跳</v>
      </c>
      <c r="B47" s="33" t="e">
        <f>VLOOKUP($H47,'男子選手'!$B$2:$G$101,6,FALSE)</f>
        <v>#N/A</v>
      </c>
      <c r="C47" s="33">
        <f>IF($H47="","",VLOOKUP($H47,'男子選手'!$B$2:$D$101,2,FALSE))</f>
      </c>
      <c r="D47" s="33">
        <f>IF($H47="","",VLOOKUP($H47,'男子選手'!$B$2:$D$101,3,FALSE))</f>
      </c>
      <c r="E47" s="33">
        <f t="shared" si="0"/>
      </c>
      <c r="F47" s="33">
        <f t="shared" si="1"/>
      </c>
      <c r="G47" s="33">
        <f>IF(H47="","",VALUE(MID(VLOOKUP($H47,'男子選手'!$B$2:$G$101,6,FALSE),2,6)))</f>
      </c>
      <c r="H47" s="33">
        <f>'記録入力'!J49</f>
      </c>
      <c r="I47" s="33">
        <f>IF(H47="","",VLOOKUP('記録入力'!C49,'初期設定'!$C$19:$F$39,3,FALSE)&amp;" "&amp;RIGHT('記録入力'!N49,5))</f>
      </c>
    </row>
    <row r="48" spans="1:9" ht="13.5">
      <c r="A48" s="20" t="str">
        <f>'記録入力'!C50</f>
        <v>棒高跳</v>
      </c>
      <c r="B48" s="33" t="e">
        <f>VLOOKUP($H48,'男子選手'!$B$2:$G$101,6,FALSE)</f>
        <v>#N/A</v>
      </c>
      <c r="C48" s="33">
        <f>IF($H48="","",VLOOKUP($H48,'男子選手'!$B$2:$D$101,2,FALSE))</f>
      </c>
      <c r="D48" s="33">
        <f>IF($H48="","",VLOOKUP($H48,'男子選手'!$B$2:$D$101,3,FALSE))</f>
      </c>
      <c r="E48" s="33">
        <f t="shared" si="0"/>
      </c>
      <c r="F48" s="33">
        <f t="shared" si="1"/>
      </c>
      <c r="G48" s="33">
        <f>IF(H48="","",VALUE(MID(VLOOKUP($H48,'男子選手'!$B$2:$G$101,6,FALSE),2,6)))</f>
      </c>
      <c r="H48" s="33">
        <f>'記録入力'!J50</f>
      </c>
      <c r="I48" s="33">
        <f>IF(H48="","",VLOOKUP('記録入力'!C50,'初期設定'!$C$19:$F$39,3,FALSE)&amp;" "&amp;RIGHT('記録入力'!N50,5))</f>
      </c>
    </row>
    <row r="49" spans="1:9" ht="13.5">
      <c r="A49" s="20" t="str">
        <f>'記録入力'!C51</f>
        <v>棒高跳</v>
      </c>
      <c r="B49" s="33" t="e">
        <f>VLOOKUP($H49,'男子選手'!$B$2:$G$101,6,FALSE)</f>
        <v>#N/A</v>
      </c>
      <c r="C49" s="33">
        <f>IF($H49="","",VLOOKUP($H49,'男子選手'!$B$2:$D$101,2,FALSE))</f>
      </c>
      <c r="D49" s="33">
        <f>IF($H49="","",VLOOKUP($H49,'男子選手'!$B$2:$D$101,3,FALSE))</f>
      </c>
      <c r="E49" s="33">
        <f t="shared" si="0"/>
      </c>
      <c r="F49" s="33">
        <f t="shared" si="1"/>
      </c>
      <c r="G49" s="33">
        <f>IF(H49="","",VALUE(MID(VLOOKUP($H49,'男子選手'!$B$2:$G$101,6,FALSE),2,6)))</f>
      </c>
      <c r="H49" s="33">
        <f>'記録入力'!J51</f>
      </c>
      <c r="I49" s="33">
        <f>IF(H49="","",VLOOKUP('記録入力'!C51,'初期設定'!$C$19:$F$39,3,FALSE)&amp;" "&amp;RIGHT('記録入力'!N51,5))</f>
      </c>
    </row>
    <row r="50" spans="1:9" ht="13.5">
      <c r="A50" s="20" t="str">
        <f>'記録入力'!C52</f>
        <v>走幅跳</v>
      </c>
      <c r="B50" s="33" t="e">
        <f>VLOOKUP($H50,'男子選手'!$B$2:$G$101,6,FALSE)</f>
        <v>#N/A</v>
      </c>
      <c r="C50" s="33">
        <f>IF($H50="","",VLOOKUP($H50,'男子選手'!$B$2:$D$101,2,FALSE))</f>
      </c>
      <c r="D50" s="33">
        <f>IF($H50="","",VLOOKUP($H50,'男子選手'!$B$2:$D$101,3,FALSE))</f>
      </c>
      <c r="E50" s="33">
        <f t="shared" si="0"/>
      </c>
      <c r="F50" s="33">
        <f t="shared" si="1"/>
      </c>
      <c r="G50" s="33">
        <f>IF(H50="","",VALUE(MID(VLOOKUP($H50,'男子選手'!$B$2:$G$101,6,FALSE),2,6)))</f>
      </c>
      <c r="H50" s="33">
        <f>'記録入力'!J52</f>
      </c>
      <c r="I50" s="33">
        <f>IF(H50="","",VLOOKUP('記録入力'!C52,'初期設定'!$C$19:$F$39,3,FALSE)&amp;" "&amp;RIGHT('記録入力'!N52,5))</f>
      </c>
    </row>
    <row r="51" spans="1:9" ht="13.5">
      <c r="A51" s="20" t="str">
        <f>'記録入力'!C53</f>
        <v>走幅跳</v>
      </c>
      <c r="B51" s="33" t="e">
        <f>VLOOKUP($H51,'男子選手'!$B$2:$G$101,6,FALSE)</f>
        <v>#N/A</v>
      </c>
      <c r="C51" s="33">
        <f>IF($H51="","",VLOOKUP($H51,'男子選手'!$B$2:$D$101,2,FALSE))</f>
      </c>
      <c r="D51" s="33">
        <f>IF($H51="","",VLOOKUP($H51,'男子選手'!$B$2:$D$101,3,FALSE))</f>
      </c>
      <c r="E51" s="33">
        <f t="shared" si="0"/>
      </c>
      <c r="F51" s="33">
        <f t="shared" si="1"/>
      </c>
      <c r="G51" s="33">
        <f>IF(H51="","",VALUE(MID(VLOOKUP($H51,'男子選手'!$B$2:$G$101,6,FALSE),2,6)))</f>
      </c>
      <c r="H51" s="33">
        <f>'記録入力'!J53</f>
      </c>
      <c r="I51" s="33">
        <f>IF(H51="","",VLOOKUP('記録入力'!C53,'初期設定'!$C$19:$F$39,3,FALSE)&amp;" "&amp;RIGHT('記録入力'!N53,5))</f>
      </c>
    </row>
    <row r="52" spans="1:9" ht="13.5">
      <c r="A52" s="20" t="str">
        <f>'記録入力'!C54</f>
        <v>走幅跳</v>
      </c>
      <c r="B52" s="33" t="e">
        <f>VLOOKUP($H52,'男子選手'!$B$2:$G$101,6,FALSE)</f>
        <v>#N/A</v>
      </c>
      <c r="C52" s="33">
        <f>IF($H52="","",VLOOKUP($H52,'男子選手'!$B$2:$D$101,2,FALSE))</f>
      </c>
      <c r="D52" s="33">
        <f>IF($H52="","",VLOOKUP($H52,'男子選手'!$B$2:$D$101,3,FALSE))</f>
      </c>
      <c r="E52" s="33">
        <f t="shared" si="0"/>
      </c>
      <c r="F52" s="33">
        <f t="shared" si="1"/>
      </c>
      <c r="G52" s="33">
        <f>IF(H52="","",VALUE(MID(VLOOKUP($H52,'男子選手'!$B$2:$G$101,6,FALSE),2,6)))</f>
      </c>
      <c r="H52" s="33">
        <f>'記録入力'!J54</f>
      </c>
      <c r="I52" s="33">
        <f>IF(H52="","",VLOOKUP('記録入力'!C54,'初期設定'!$C$19:$F$39,3,FALSE)&amp;" "&amp;RIGHT('記録入力'!N54,5))</f>
      </c>
    </row>
    <row r="53" spans="1:9" ht="13.5">
      <c r="A53" s="20" t="str">
        <f>'記録入力'!C55</f>
        <v>三段跳</v>
      </c>
      <c r="B53" s="33" t="e">
        <f>VLOOKUP($H53,'男子選手'!$B$2:$G$101,6,FALSE)</f>
        <v>#N/A</v>
      </c>
      <c r="C53" s="33">
        <f>IF($H53="","",VLOOKUP($H53,'男子選手'!$B$2:$D$101,2,FALSE))</f>
      </c>
      <c r="D53" s="33">
        <f>IF($H53="","",VLOOKUP($H53,'男子選手'!$B$2:$D$101,3,FALSE))</f>
      </c>
      <c r="E53" s="33">
        <f t="shared" si="0"/>
      </c>
      <c r="F53" s="33">
        <f t="shared" si="1"/>
      </c>
      <c r="G53" s="33">
        <f>IF(H53="","",VALUE(MID(VLOOKUP($H53,'男子選手'!$B$2:$G$101,6,FALSE),2,6)))</f>
      </c>
      <c r="H53" s="33">
        <f>'記録入力'!J55</f>
      </c>
      <c r="I53" s="33">
        <f>IF(H53="","",VLOOKUP('記録入力'!C55,'初期設定'!$C$19:$F$39,3,FALSE)&amp;" "&amp;RIGHT('記録入力'!N55,5))</f>
      </c>
    </row>
    <row r="54" spans="1:9" ht="13.5">
      <c r="A54" s="20" t="str">
        <f>'記録入力'!C56</f>
        <v>三段跳</v>
      </c>
      <c r="B54" s="33" t="e">
        <f>VLOOKUP($H54,'男子選手'!$B$2:$G$101,6,FALSE)</f>
        <v>#N/A</v>
      </c>
      <c r="C54" s="33">
        <f>IF($H54="","",VLOOKUP($H54,'男子選手'!$B$2:$D$101,2,FALSE))</f>
      </c>
      <c r="D54" s="33">
        <f>IF($H54="","",VLOOKUP($H54,'男子選手'!$B$2:$D$101,3,FALSE))</f>
      </c>
      <c r="E54" s="33">
        <f t="shared" si="0"/>
      </c>
      <c r="F54" s="33">
        <f t="shared" si="1"/>
      </c>
      <c r="G54" s="33">
        <f>IF(H54="","",VALUE(MID(VLOOKUP($H54,'男子選手'!$B$2:$G$101,6,FALSE),2,6)))</f>
      </c>
      <c r="H54" s="33">
        <f>'記録入力'!J56</f>
      </c>
      <c r="I54" s="33">
        <f>IF(H54="","",VLOOKUP('記録入力'!C56,'初期設定'!$C$19:$F$39,3,FALSE)&amp;" "&amp;RIGHT('記録入力'!N56,5))</f>
      </c>
    </row>
    <row r="55" spans="1:9" ht="13.5">
      <c r="A55" s="20" t="str">
        <f>'記録入力'!C57</f>
        <v>三段跳</v>
      </c>
      <c r="B55" s="33" t="e">
        <f>VLOOKUP($H55,'男子選手'!$B$2:$G$101,6,FALSE)</f>
        <v>#N/A</v>
      </c>
      <c r="C55" s="33">
        <f>IF($H55="","",VLOOKUP($H55,'男子選手'!$B$2:$D$101,2,FALSE))</f>
      </c>
      <c r="D55" s="33">
        <f>IF($H55="","",VLOOKUP($H55,'男子選手'!$B$2:$D$101,3,FALSE))</f>
      </c>
      <c r="E55" s="33">
        <f t="shared" si="0"/>
      </c>
      <c r="F55" s="33">
        <f t="shared" si="1"/>
      </c>
      <c r="G55" s="33">
        <f>IF(H55="","",VALUE(MID(VLOOKUP($H55,'男子選手'!$B$2:$G$101,6,FALSE),2,6)))</f>
      </c>
      <c r="H55" s="33">
        <f>'記録入力'!J57</f>
      </c>
      <c r="I55" s="33">
        <f>IF(H55="","",VLOOKUP('記録入力'!C57,'初期設定'!$C$19:$F$39,3,FALSE)&amp;" "&amp;RIGHT('記録入力'!N57,5))</f>
      </c>
    </row>
    <row r="56" spans="1:9" ht="13.5">
      <c r="A56" s="20" t="str">
        <f>'記録入力'!C58</f>
        <v>砲丸投</v>
      </c>
      <c r="B56" s="33" t="e">
        <f>VLOOKUP($H56,'男子選手'!$B$2:$G$101,6,FALSE)</f>
        <v>#N/A</v>
      </c>
      <c r="C56" s="33">
        <f>IF($H56="","",VLOOKUP($H56,'男子選手'!$B$2:$D$101,2,FALSE))</f>
      </c>
      <c r="D56" s="33">
        <f>IF($H56="","",VLOOKUP($H56,'男子選手'!$B$2:$D$101,3,FALSE))</f>
      </c>
      <c r="E56" s="33">
        <f t="shared" si="0"/>
      </c>
      <c r="F56" s="33">
        <f t="shared" si="1"/>
      </c>
      <c r="G56" s="33">
        <f>IF(H56="","",VALUE(MID(VLOOKUP($H56,'男子選手'!$B$2:$G$101,6,FALSE),2,6)))</f>
      </c>
      <c r="H56" s="33">
        <f>'記録入力'!J58</f>
      </c>
      <c r="I56" s="33">
        <f>IF(H56="","",VLOOKUP('記録入力'!C58,'初期設定'!$C$19:$F$39,3,FALSE)&amp;" "&amp;RIGHT('記録入力'!N58,5))</f>
      </c>
    </row>
    <row r="57" spans="1:9" ht="13.5">
      <c r="A57" s="20" t="str">
        <f>'記録入力'!C59</f>
        <v>砲丸投</v>
      </c>
      <c r="B57" s="33" t="e">
        <f>VLOOKUP($H57,'男子選手'!$B$2:$G$101,6,FALSE)</f>
        <v>#N/A</v>
      </c>
      <c r="C57" s="33">
        <f>IF($H57="","",VLOOKUP($H57,'男子選手'!$B$2:$D$101,2,FALSE))</f>
      </c>
      <c r="D57" s="33">
        <f>IF($H57="","",VLOOKUP($H57,'男子選手'!$B$2:$D$101,3,FALSE))</f>
      </c>
      <c r="E57" s="33">
        <f t="shared" si="0"/>
      </c>
      <c r="F57" s="33">
        <f t="shared" si="1"/>
      </c>
      <c r="G57" s="33">
        <f>IF(H57="","",VALUE(MID(VLOOKUP($H57,'男子選手'!$B$2:$G$101,6,FALSE),2,6)))</f>
      </c>
      <c r="H57" s="33">
        <f>'記録入力'!J59</f>
      </c>
      <c r="I57" s="33">
        <f>IF(H57="","",VLOOKUP('記録入力'!C59,'初期設定'!$C$19:$F$39,3,FALSE)&amp;" "&amp;RIGHT('記録入力'!N59,5))</f>
      </c>
    </row>
    <row r="58" spans="1:9" ht="13.5">
      <c r="A58" s="20" t="str">
        <f>'記録入力'!C60</f>
        <v>砲丸投</v>
      </c>
      <c r="B58" s="33" t="e">
        <f>VLOOKUP($H58,'男子選手'!$B$2:$G$101,6,FALSE)</f>
        <v>#N/A</v>
      </c>
      <c r="C58" s="33">
        <f>IF($H58="","",VLOOKUP($H58,'男子選手'!$B$2:$D$101,2,FALSE))</f>
      </c>
      <c r="D58" s="33">
        <f>IF($H58="","",VLOOKUP($H58,'男子選手'!$B$2:$D$101,3,FALSE))</f>
      </c>
      <c r="E58" s="33">
        <f t="shared" si="0"/>
      </c>
      <c r="F58" s="33">
        <f t="shared" si="1"/>
      </c>
      <c r="G58" s="33">
        <f>IF(H58="","",VALUE(MID(VLOOKUP($H58,'男子選手'!$B$2:$G$101,6,FALSE),2,6)))</f>
      </c>
      <c r="H58" s="33">
        <f>'記録入力'!J60</f>
      </c>
      <c r="I58" s="33">
        <f>IF(H58="","",VLOOKUP('記録入力'!C60,'初期設定'!$C$19:$F$39,3,FALSE)&amp;" "&amp;RIGHT('記録入力'!N60,5))</f>
      </c>
    </row>
    <row r="59" spans="1:9" ht="13.5">
      <c r="A59" s="20" t="str">
        <f>'記録入力'!C61</f>
        <v>円盤投</v>
      </c>
      <c r="B59" s="33" t="e">
        <f>VLOOKUP($H59,'男子選手'!$B$2:$G$101,6,FALSE)</f>
        <v>#N/A</v>
      </c>
      <c r="C59" s="33">
        <f>IF($H59="","",VLOOKUP($H59,'男子選手'!$B$2:$D$101,2,FALSE))</f>
      </c>
      <c r="D59" s="33">
        <f>IF($H59="","",VLOOKUP($H59,'男子選手'!$B$2:$D$101,3,FALSE))</f>
      </c>
      <c r="E59" s="33">
        <f t="shared" si="0"/>
      </c>
      <c r="F59" s="33">
        <f t="shared" si="1"/>
      </c>
      <c r="G59" s="33">
        <f>IF(H59="","",VALUE(MID(VLOOKUP($H59,'男子選手'!$B$2:$G$101,6,FALSE),2,6)))</f>
      </c>
      <c r="H59" s="33">
        <f>'記録入力'!J61</f>
      </c>
      <c r="I59" s="33">
        <f>IF(H59="","",VLOOKUP('記録入力'!C61,'初期設定'!$C$19:$F$39,3,FALSE)&amp;" "&amp;RIGHT('記録入力'!N61,5))</f>
      </c>
    </row>
    <row r="60" spans="1:9" ht="13.5">
      <c r="A60" s="20" t="str">
        <f>'記録入力'!C62</f>
        <v>円盤投</v>
      </c>
      <c r="B60" s="33" t="e">
        <f>VLOOKUP($H60,'男子選手'!$B$2:$G$101,6,FALSE)</f>
        <v>#N/A</v>
      </c>
      <c r="C60" s="33">
        <f>IF($H60="","",VLOOKUP($H60,'男子選手'!$B$2:$D$101,2,FALSE))</f>
      </c>
      <c r="D60" s="33">
        <f>IF($H60="","",VLOOKUP($H60,'男子選手'!$B$2:$D$101,3,FALSE))</f>
      </c>
      <c r="E60" s="33">
        <f t="shared" si="0"/>
      </c>
      <c r="F60" s="33">
        <f t="shared" si="1"/>
      </c>
      <c r="G60" s="33">
        <f>IF(H60="","",VALUE(MID(VLOOKUP($H60,'男子選手'!$B$2:$G$101,6,FALSE),2,6)))</f>
      </c>
      <c r="H60" s="33">
        <f>'記録入力'!J62</f>
      </c>
      <c r="I60" s="33">
        <f>IF(H60="","",VLOOKUP('記録入力'!C62,'初期設定'!$C$19:$F$39,3,FALSE)&amp;" "&amp;RIGHT('記録入力'!N62,5))</f>
      </c>
    </row>
    <row r="61" spans="1:9" ht="13.5">
      <c r="A61" s="20" t="str">
        <f>'記録入力'!C63</f>
        <v>円盤投</v>
      </c>
      <c r="B61" s="33" t="e">
        <f>VLOOKUP($H61,'男子選手'!$B$2:$G$101,6,FALSE)</f>
        <v>#N/A</v>
      </c>
      <c r="C61" s="33">
        <f>IF($H61="","",VLOOKUP($H61,'男子選手'!$B$2:$D$101,2,FALSE))</f>
      </c>
      <c r="D61" s="33">
        <f>IF($H61="","",VLOOKUP($H61,'男子選手'!$B$2:$D$101,3,FALSE))</f>
      </c>
      <c r="E61" s="33">
        <f t="shared" si="0"/>
      </c>
      <c r="F61" s="33">
        <f t="shared" si="1"/>
      </c>
      <c r="G61" s="33">
        <f>IF(H61="","",VALUE(MID(VLOOKUP($H61,'男子選手'!$B$2:$G$101,6,FALSE),2,6)))</f>
      </c>
      <c r="H61" s="33">
        <f>'記録入力'!J63</f>
      </c>
      <c r="I61" s="33">
        <f>IF(H61="","",VLOOKUP('記録入力'!C63,'初期設定'!$C$19:$F$39,3,FALSE)&amp;" "&amp;RIGHT('記録入力'!N63,5))</f>
      </c>
    </row>
    <row r="62" spans="1:9" ht="13.5">
      <c r="A62" s="20" t="str">
        <f>'記録入力'!C64</f>
        <v>ﾊﾝﾏ-投</v>
      </c>
      <c r="B62" s="33" t="e">
        <f>VLOOKUP($H62,'男子選手'!$B$2:$G$101,6,FALSE)</f>
        <v>#N/A</v>
      </c>
      <c r="C62" s="33">
        <f>IF($H62="","",VLOOKUP($H62,'男子選手'!$B$2:$D$101,2,FALSE))</f>
      </c>
      <c r="D62" s="33">
        <f>IF($H62="","",VLOOKUP($H62,'男子選手'!$B$2:$D$101,3,FALSE))</f>
      </c>
      <c r="E62" s="33">
        <f t="shared" si="0"/>
      </c>
      <c r="F62" s="33">
        <f t="shared" si="1"/>
      </c>
      <c r="G62" s="33">
        <f>IF(H62="","",VALUE(MID(VLOOKUP($H62,'男子選手'!$B$2:$G$101,6,FALSE),2,6)))</f>
      </c>
      <c r="H62" s="33">
        <f>'記録入力'!J64</f>
      </c>
      <c r="I62" s="33">
        <f>IF(H62="","",VLOOKUP('記録入力'!C64,'初期設定'!$C$19:$F$39,3,FALSE)&amp;" "&amp;RIGHT('記録入力'!N64,5))</f>
      </c>
    </row>
    <row r="63" spans="1:9" ht="13.5">
      <c r="A63" s="20" t="str">
        <f>'記録入力'!C65</f>
        <v>ﾊﾝﾏ-投</v>
      </c>
      <c r="B63" s="33" t="e">
        <f>VLOOKUP($H63,'男子選手'!$B$2:$G$101,6,FALSE)</f>
        <v>#N/A</v>
      </c>
      <c r="C63" s="33">
        <f>IF($H63="","",VLOOKUP($H63,'男子選手'!$B$2:$D$101,2,FALSE))</f>
      </c>
      <c r="D63" s="33">
        <f>IF($H63="","",VLOOKUP($H63,'男子選手'!$B$2:$D$101,3,FALSE))</f>
      </c>
      <c r="E63" s="33">
        <f t="shared" si="0"/>
      </c>
      <c r="F63" s="33">
        <f t="shared" si="1"/>
      </c>
      <c r="G63" s="33">
        <f>IF(H63="","",VALUE(MID(VLOOKUP($H63,'男子選手'!$B$2:$G$101,6,FALSE),2,6)))</f>
      </c>
      <c r="H63" s="33">
        <f>'記録入力'!J65</f>
      </c>
      <c r="I63" s="33">
        <f>IF(H63="","",VLOOKUP('記録入力'!C65,'初期設定'!$C$19:$F$39,3,FALSE)&amp;" "&amp;RIGHT('記録入力'!N65,5))</f>
      </c>
    </row>
    <row r="64" spans="1:9" ht="13.5">
      <c r="A64" s="20" t="str">
        <f>'記録入力'!C66</f>
        <v>ﾊﾝﾏ-投</v>
      </c>
      <c r="B64" s="33" t="e">
        <f>VLOOKUP($H64,'男子選手'!$B$2:$G$101,6,FALSE)</f>
        <v>#N/A</v>
      </c>
      <c r="C64" s="33">
        <f>IF($H64="","",VLOOKUP($H64,'男子選手'!$B$2:$D$101,2,FALSE))</f>
      </c>
      <c r="D64" s="33">
        <f>IF($H64="","",VLOOKUP($H64,'男子選手'!$B$2:$D$101,3,FALSE))</f>
      </c>
      <c r="E64" s="33">
        <f t="shared" si="0"/>
      </c>
      <c r="F64" s="33">
        <f t="shared" si="1"/>
      </c>
      <c r="G64" s="33">
        <f>IF(H64="","",VALUE(MID(VLOOKUP($H64,'男子選手'!$B$2:$G$101,6,FALSE),2,6)))</f>
      </c>
      <c r="H64" s="33">
        <f>'記録入力'!J66</f>
      </c>
      <c r="I64" s="33">
        <f>IF(H64="","",VLOOKUP('記録入力'!C66,'初期設定'!$C$19:$F$39,3,FALSE)&amp;" "&amp;RIGHT('記録入力'!N66,5))</f>
      </c>
    </row>
    <row r="65" spans="1:9" ht="13.5">
      <c r="A65" s="20" t="str">
        <f>'記録入力'!C67</f>
        <v>やり投</v>
      </c>
      <c r="B65" s="33" t="e">
        <f>VLOOKUP($H65,'男子選手'!$B$2:$G$101,6,FALSE)</f>
        <v>#N/A</v>
      </c>
      <c r="C65" s="33">
        <f>IF($H65="","",VLOOKUP($H65,'男子選手'!$B$2:$D$101,2,FALSE))</f>
      </c>
      <c r="D65" s="33">
        <f>IF($H65="","",VLOOKUP($H65,'男子選手'!$B$2:$D$101,3,FALSE))</f>
      </c>
      <c r="E65" s="33">
        <f t="shared" si="0"/>
      </c>
      <c r="F65" s="33">
        <f t="shared" si="1"/>
      </c>
      <c r="G65" s="33">
        <f>IF(H65="","",VALUE(MID(VLOOKUP($H65,'男子選手'!$B$2:$G$101,6,FALSE),2,6)))</f>
      </c>
      <c r="H65" s="33">
        <f>'記録入力'!J67</f>
      </c>
      <c r="I65" s="33">
        <f>IF(H65="","",VLOOKUP('記録入力'!C67,'初期設定'!$C$19:$F$39,3,FALSE)&amp;" "&amp;RIGHT('記録入力'!N67,5))</f>
      </c>
    </row>
    <row r="66" spans="1:9" ht="13.5">
      <c r="A66" s="20" t="str">
        <f>'記録入力'!C68</f>
        <v>やり投</v>
      </c>
      <c r="B66" s="33" t="e">
        <f>VLOOKUP($H66,'男子選手'!$B$2:$G$101,6,FALSE)</f>
        <v>#N/A</v>
      </c>
      <c r="C66" s="33">
        <f>IF($H66="","",VLOOKUP($H66,'男子選手'!$B$2:$D$101,2,FALSE))</f>
      </c>
      <c r="D66" s="33">
        <f>IF($H66="","",VLOOKUP($H66,'男子選手'!$B$2:$D$101,3,FALSE))</f>
      </c>
      <c r="E66" s="33">
        <f t="shared" si="0"/>
      </c>
      <c r="F66" s="33">
        <f t="shared" si="1"/>
      </c>
      <c r="G66" s="33">
        <f>IF(H66="","",VALUE(MID(VLOOKUP($H66,'男子選手'!$B$2:$G$101,6,FALSE),2,6)))</f>
      </c>
      <c r="H66" s="33">
        <f>'記録入力'!J68</f>
      </c>
      <c r="I66" s="33">
        <f>IF(H66="","",VLOOKUP('記録入力'!C68,'初期設定'!$C$19:$F$39,3,FALSE)&amp;" "&amp;RIGHT('記録入力'!N68,5))</f>
      </c>
    </row>
    <row r="67" spans="1:9" ht="13.5">
      <c r="A67" s="20" t="str">
        <f>'記録入力'!C69</f>
        <v>やり投</v>
      </c>
      <c r="B67" s="33" t="e">
        <f>VLOOKUP($H67,'男子選手'!$B$2:$G$101,6,FALSE)</f>
        <v>#N/A</v>
      </c>
      <c r="C67" s="33">
        <f>IF($H67="","",VLOOKUP($H67,'男子選手'!$B$2:$D$101,2,FALSE))</f>
      </c>
      <c r="D67" s="33">
        <f>IF($H67="","",VLOOKUP($H67,'男子選手'!$B$2:$D$101,3,FALSE))</f>
      </c>
      <c r="E67" s="33">
        <f>IF(H67="","",1)</f>
      </c>
      <c r="F67" s="33">
        <f>IF(H67="","",2)</f>
      </c>
      <c r="G67" s="33">
        <f>IF(H67="","",VALUE(MID(VLOOKUP($H67,'男子選手'!$B$2:$G$101,6,FALSE),2,6)))</f>
      </c>
      <c r="H67" s="33">
        <f>'記録入力'!J69</f>
      </c>
      <c r="I67" s="33">
        <f>IF(H67="","",VLOOKUP('記録入力'!C69,'初期設定'!$C$19:$F$39,3,FALSE)&amp;" "&amp;RIGHT('記録入力'!N69,5))</f>
      </c>
    </row>
    <row r="68" spans="1:9" ht="13.5">
      <c r="A68" s="20" t="str">
        <f>'記録入力'!C70</f>
        <v>八種競技</v>
      </c>
      <c r="B68" s="33" t="e">
        <f>VLOOKUP($H68,'男子選手'!$B$2:$G$101,6,FALSE)</f>
        <v>#N/A</v>
      </c>
      <c r="C68" s="33">
        <f>IF($H68="","",VLOOKUP($H68,'男子選手'!$B$2:$D$101,2,FALSE))</f>
      </c>
      <c r="D68" s="33">
        <f>IF($H68="","",VLOOKUP($H68,'男子選手'!$B$2:$D$101,3,FALSE))</f>
      </c>
      <c r="E68" s="33">
        <f>IF(H68="","",1)</f>
      </c>
      <c r="F68" s="33">
        <f>IF(H68="","",2)</f>
      </c>
      <c r="G68" s="33">
        <f>IF(H68="","",VALUE(MID(VLOOKUP($H68,'男子選手'!$B$2:$G$101,6,FALSE),2,6)))</f>
      </c>
      <c r="H68" s="33">
        <f>'記録入力'!J70</f>
      </c>
      <c r="I68" s="33">
        <f>IF(H68="","",VLOOKUP('記録入力'!C70,'初期設定'!$C$19:$F$39,3,FALSE)&amp;" "&amp;RIGHT('記録入力'!N70,5))</f>
      </c>
    </row>
    <row r="69" spans="1:9" ht="13.5">
      <c r="A69" s="20" t="str">
        <f>'記録入力'!C71</f>
        <v>八種競技</v>
      </c>
      <c r="B69" s="33" t="e">
        <f>VLOOKUP($H69,'男子選手'!$B$2:$G$101,6,FALSE)</f>
        <v>#N/A</v>
      </c>
      <c r="C69" s="33">
        <f>IF($H69="","",VLOOKUP($H69,'男子選手'!$B$2:$D$101,2,FALSE))</f>
      </c>
      <c r="D69" s="33">
        <f>IF($H69="","",VLOOKUP($H69,'男子選手'!$B$2:$D$101,3,FALSE))</f>
      </c>
      <c r="E69" s="33">
        <f>IF(H69="","",1)</f>
      </c>
      <c r="F69" s="33">
        <f>IF(H69="","",2)</f>
      </c>
      <c r="G69" s="33">
        <f>IF(H69="","",VALUE(MID(VLOOKUP($H69,'男子選手'!$B$2:$G$101,6,FALSE),2,6)))</f>
      </c>
      <c r="H69" s="33">
        <f>'記録入力'!J71</f>
      </c>
      <c r="I69" s="33">
        <f>IF(H69="","",VLOOKUP('記録入力'!C71,'初期設定'!$C$19:$F$39,3,FALSE)&amp;" "&amp;RIGHT('記録入力'!N71,5))</f>
      </c>
    </row>
    <row r="70" spans="1:9" ht="13.5">
      <c r="A70" s="20" t="str">
        <f>'記録入力'!C72</f>
        <v>八種競技</v>
      </c>
      <c r="B70" s="33" t="e">
        <f>VLOOKUP($H70,'男子選手'!$B$2:$G$101,6,FALSE)</f>
        <v>#N/A</v>
      </c>
      <c r="C70" s="33">
        <f>IF($H70="","",VLOOKUP($H70,'男子選手'!$B$2:$D$101,2,FALSE))</f>
      </c>
      <c r="D70" s="33">
        <f>IF($H70="","",VLOOKUP($H70,'男子選手'!$B$2:$D$101,3,FALSE))</f>
      </c>
      <c r="E70" s="33">
        <f>IF(H70="","",1)</f>
      </c>
      <c r="F70" s="33">
        <f>IF(H70="","",2)</f>
      </c>
      <c r="G70" s="33">
        <f>IF(H70="","",VALUE(MID(VLOOKUP($H70,'男子選手'!$B$2:$G$101,6,FALSE),2,6)))</f>
      </c>
      <c r="H70" s="33">
        <f>'記録入力'!J72</f>
      </c>
      <c r="I70" s="33">
        <f>IF(H70="","",VLOOKUP('記録入力'!C72,'初期設定'!$C$19:$F$39,3,FALSE)&amp;" "&amp;RIGHT('記録入力'!N72,5))</f>
      </c>
    </row>
  </sheetData>
  <sheetProtection/>
  <printOptions/>
  <pageMargins left="0.75" right="0.75" top="1" bottom="1" header="0.512" footer="0.512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K70"/>
  <sheetViews>
    <sheetView zoomScalePageLayoutView="0" workbookViewId="0" topLeftCell="B36">
      <selection activeCell="B35" sqref="B35:B55"/>
    </sheetView>
  </sheetViews>
  <sheetFormatPr defaultColWidth="9.00390625" defaultRowHeight="13.5"/>
  <cols>
    <col min="1" max="1" width="8.125" style="0" hidden="1" customWidth="1"/>
    <col min="2" max="2" width="11.625" style="0" bestFit="1" customWidth="1"/>
    <col min="3" max="3" width="10.50390625" style="0" bestFit="1" customWidth="1"/>
    <col min="4" max="5" width="13.875" style="0" bestFit="1" customWidth="1"/>
    <col min="6" max="7" width="3.50390625" style="0" bestFit="1" customWidth="1"/>
    <col min="8" max="8" width="7.50390625" style="0" bestFit="1" customWidth="1"/>
    <col min="9" max="9" width="5.50390625" style="0" bestFit="1" customWidth="1"/>
    <col min="10" max="10" width="15.00390625" style="0" bestFit="1" customWidth="1"/>
    <col min="11" max="11" width="0" style="0" hidden="1" customWidth="1"/>
  </cols>
  <sheetData>
    <row r="1" spans="1:11" ht="14.25">
      <c r="A1" s="2" t="s">
        <v>46</v>
      </c>
      <c r="B1" s="21" t="s">
        <v>3</v>
      </c>
      <c r="C1" s="21" t="s">
        <v>25</v>
      </c>
      <c r="D1" s="21" t="s">
        <v>26</v>
      </c>
      <c r="E1" s="21" t="s">
        <v>24</v>
      </c>
      <c r="F1" s="21" t="s">
        <v>27</v>
      </c>
      <c r="G1" s="21" t="s">
        <v>28</v>
      </c>
      <c r="H1" s="21" t="s">
        <v>29</v>
      </c>
      <c r="I1" s="19" t="s">
        <v>23</v>
      </c>
      <c r="J1" s="19" t="s">
        <v>30</v>
      </c>
      <c r="K1" s="22" t="s">
        <v>38</v>
      </c>
    </row>
    <row r="2" spans="1:11" ht="14.25">
      <c r="A2" s="2">
        <f aca="true" t="shared" si="0" ref="A2:A33">IF(B2="","",IF(B2="4x100R",2,IF(B2="4x400R",3,1)))</f>
        <v>1</v>
      </c>
      <c r="B2" s="23" t="s">
        <v>71</v>
      </c>
      <c r="C2" s="23" t="e">
        <v>#N/A</v>
      </c>
      <c r="D2" s="23" t="s">
        <v>70</v>
      </c>
      <c r="E2" s="23" t="s">
        <v>70</v>
      </c>
      <c r="F2" s="23" t="s">
        <v>70</v>
      </c>
      <c r="G2" s="23" t="s">
        <v>70</v>
      </c>
      <c r="H2" s="23" t="s">
        <v>70</v>
      </c>
      <c r="I2" s="23" t="s">
        <v>70</v>
      </c>
      <c r="J2" s="23" t="s">
        <v>70</v>
      </c>
      <c r="K2" s="2" t="e">
        <f aca="true" t="shared" si="1" ref="K2:K33">IF(B2="4x100R",4,IF(B2="4x400R",5,IF(C1=C2,K1+1,1)))</f>
        <v>#N/A</v>
      </c>
    </row>
    <row r="3" spans="1:11" ht="14.25">
      <c r="A3" s="2">
        <f t="shared" si="0"/>
        <v>1</v>
      </c>
      <c r="B3" s="23" t="s">
        <v>71</v>
      </c>
      <c r="C3" s="23" t="e">
        <v>#N/A</v>
      </c>
      <c r="D3" s="23" t="s">
        <v>70</v>
      </c>
      <c r="E3" s="23" t="s">
        <v>70</v>
      </c>
      <c r="F3" s="23" t="s">
        <v>70</v>
      </c>
      <c r="G3" s="23" t="s">
        <v>70</v>
      </c>
      <c r="H3" s="23" t="s">
        <v>70</v>
      </c>
      <c r="I3" s="23" t="s">
        <v>70</v>
      </c>
      <c r="J3" s="23" t="s">
        <v>70</v>
      </c>
      <c r="K3" s="2" t="e">
        <f t="shared" si="1"/>
        <v>#N/A</v>
      </c>
    </row>
    <row r="4" spans="1:11" ht="14.25">
      <c r="A4" s="2">
        <f t="shared" si="0"/>
        <v>1</v>
      </c>
      <c r="B4" s="23" t="s">
        <v>71</v>
      </c>
      <c r="C4" s="23" t="e">
        <v>#N/A</v>
      </c>
      <c r="D4" s="23" t="s">
        <v>70</v>
      </c>
      <c r="E4" s="23" t="s">
        <v>70</v>
      </c>
      <c r="F4" s="23" t="s">
        <v>70</v>
      </c>
      <c r="G4" s="23" t="s">
        <v>70</v>
      </c>
      <c r="H4" s="23" t="s">
        <v>70</v>
      </c>
      <c r="I4" s="23" t="s">
        <v>70</v>
      </c>
      <c r="J4" s="23" t="s">
        <v>70</v>
      </c>
      <c r="K4" s="2" t="e">
        <f t="shared" si="1"/>
        <v>#N/A</v>
      </c>
    </row>
    <row r="5" spans="1:11" ht="14.25">
      <c r="A5" s="2">
        <f t="shared" si="0"/>
        <v>1</v>
      </c>
      <c r="B5" s="23" t="s">
        <v>72</v>
      </c>
      <c r="C5" s="23" t="e">
        <v>#N/A</v>
      </c>
      <c r="D5" s="23" t="s">
        <v>70</v>
      </c>
      <c r="E5" s="23" t="s">
        <v>70</v>
      </c>
      <c r="F5" s="23" t="s">
        <v>70</v>
      </c>
      <c r="G5" s="23" t="s">
        <v>70</v>
      </c>
      <c r="H5" s="23" t="s">
        <v>70</v>
      </c>
      <c r="I5" s="23" t="s">
        <v>70</v>
      </c>
      <c r="J5" s="23" t="s">
        <v>70</v>
      </c>
      <c r="K5" s="2" t="e">
        <f t="shared" si="1"/>
        <v>#N/A</v>
      </c>
    </row>
    <row r="6" spans="1:11" ht="13.5">
      <c r="A6" s="2">
        <f t="shared" si="0"/>
        <v>1</v>
      </c>
      <c r="B6" s="23" t="s">
        <v>72</v>
      </c>
      <c r="C6" s="23" t="e">
        <v>#N/A</v>
      </c>
      <c r="D6" s="23" t="s">
        <v>70</v>
      </c>
      <c r="E6" s="23" t="s">
        <v>70</v>
      </c>
      <c r="F6" s="23" t="s">
        <v>70</v>
      </c>
      <c r="G6" s="23" t="s">
        <v>70</v>
      </c>
      <c r="H6" s="23" t="s">
        <v>70</v>
      </c>
      <c r="I6" s="23" t="s">
        <v>70</v>
      </c>
      <c r="J6" s="23" t="s">
        <v>70</v>
      </c>
      <c r="K6" s="2" t="e">
        <f t="shared" si="1"/>
        <v>#N/A</v>
      </c>
    </row>
    <row r="7" spans="1:11" ht="13.5">
      <c r="A7" s="2">
        <f t="shared" si="0"/>
        <v>1</v>
      </c>
      <c r="B7" s="23" t="s">
        <v>72</v>
      </c>
      <c r="C7" s="23" t="e">
        <v>#N/A</v>
      </c>
      <c r="D7" s="23" t="s">
        <v>70</v>
      </c>
      <c r="E7" s="23" t="s">
        <v>70</v>
      </c>
      <c r="F7" s="23" t="s">
        <v>70</v>
      </c>
      <c r="G7" s="23" t="s">
        <v>70</v>
      </c>
      <c r="H7" s="23" t="s">
        <v>70</v>
      </c>
      <c r="I7" s="23" t="s">
        <v>70</v>
      </c>
      <c r="J7" s="23" t="s">
        <v>70</v>
      </c>
      <c r="K7" s="2" t="e">
        <f t="shared" si="1"/>
        <v>#N/A</v>
      </c>
    </row>
    <row r="8" spans="1:11" ht="13.5">
      <c r="A8" s="2">
        <f t="shared" si="0"/>
        <v>1</v>
      </c>
      <c r="B8" s="23" t="s">
        <v>73</v>
      </c>
      <c r="C8" s="23" t="e">
        <v>#N/A</v>
      </c>
      <c r="D8" s="23" t="s">
        <v>70</v>
      </c>
      <c r="E8" s="23" t="s">
        <v>70</v>
      </c>
      <c r="F8" s="23" t="s">
        <v>70</v>
      </c>
      <c r="G8" s="23" t="s">
        <v>70</v>
      </c>
      <c r="H8" s="23" t="s">
        <v>70</v>
      </c>
      <c r="I8" s="23" t="s">
        <v>70</v>
      </c>
      <c r="J8" s="23" t="s">
        <v>70</v>
      </c>
      <c r="K8" s="2" t="e">
        <f t="shared" si="1"/>
        <v>#N/A</v>
      </c>
    </row>
    <row r="9" spans="1:11" ht="13.5">
      <c r="A9" s="2">
        <f t="shared" si="0"/>
        <v>1</v>
      </c>
      <c r="B9" s="23" t="s">
        <v>73</v>
      </c>
      <c r="C9" s="23" t="e">
        <v>#N/A</v>
      </c>
      <c r="D9" s="23" t="s">
        <v>70</v>
      </c>
      <c r="E9" s="23" t="s">
        <v>70</v>
      </c>
      <c r="F9" s="23" t="s">
        <v>70</v>
      </c>
      <c r="G9" s="23" t="s">
        <v>70</v>
      </c>
      <c r="H9" s="23" t="s">
        <v>70</v>
      </c>
      <c r="I9" s="23" t="s">
        <v>70</v>
      </c>
      <c r="J9" s="23" t="s">
        <v>70</v>
      </c>
      <c r="K9" s="2" t="e">
        <f t="shared" si="1"/>
        <v>#N/A</v>
      </c>
    </row>
    <row r="10" spans="1:11" ht="13.5">
      <c r="A10" s="2">
        <f t="shared" si="0"/>
        <v>1</v>
      </c>
      <c r="B10" s="23" t="s">
        <v>73</v>
      </c>
      <c r="C10" s="23" t="e">
        <v>#N/A</v>
      </c>
      <c r="D10" s="23" t="s">
        <v>70</v>
      </c>
      <c r="E10" s="23" t="s">
        <v>70</v>
      </c>
      <c r="F10" s="23" t="s">
        <v>70</v>
      </c>
      <c r="G10" s="23" t="s">
        <v>70</v>
      </c>
      <c r="H10" s="23" t="s">
        <v>70</v>
      </c>
      <c r="I10" s="23" t="s">
        <v>70</v>
      </c>
      <c r="J10" s="23" t="s">
        <v>70</v>
      </c>
      <c r="K10" s="2" t="e">
        <f t="shared" si="1"/>
        <v>#N/A</v>
      </c>
    </row>
    <row r="11" spans="1:11" ht="13.5">
      <c r="A11" s="2">
        <f t="shared" si="0"/>
        <v>1</v>
      </c>
      <c r="B11" s="23" t="s">
        <v>74</v>
      </c>
      <c r="C11" s="23" t="e">
        <v>#N/A</v>
      </c>
      <c r="D11" s="23" t="s">
        <v>70</v>
      </c>
      <c r="E11" s="23" t="s">
        <v>70</v>
      </c>
      <c r="F11" s="23" t="s">
        <v>70</v>
      </c>
      <c r="G11" s="23" t="s">
        <v>70</v>
      </c>
      <c r="H11" s="23" t="s">
        <v>70</v>
      </c>
      <c r="I11" s="23" t="s">
        <v>70</v>
      </c>
      <c r="J11" s="23" t="s">
        <v>70</v>
      </c>
      <c r="K11" s="2" t="e">
        <f t="shared" si="1"/>
        <v>#N/A</v>
      </c>
    </row>
    <row r="12" spans="1:11" ht="13.5">
      <c r="A12" s="2">
        <f t="shared" si="0"/>
        <v>1</v>
      </c>
      <c r="B12" s="23" t="s">
        <v>74</v>
      </c>
      <c r="C12" s="23" t="e">
        <v>#N/A</v>
      </c>
      <c r="D12" s="23" t="s">
        <v>70</v>
      </c>
      <c r="E12" s="23" t="s">
        <v>70</v>
      </c>
      <c r="F12" s="23" t="s">
        <v>70</v>
      </c>
      <c r="G12" s="23" t="s">
        <v>70</v>
      </c>
      <c r="H12" s="23" t="s">
        <v>70</v>
      </c>
      <c r="I12" s="23" t="s">
        <v>70</v>
      </c>
      <c r="J12" s="23" t="s">
        <v>70</v>
      </c>
      <c r="K12" s="2" t="e">
        <f t="shared" si="1"/>
        <v>#N/A</v>
      </c>
    </row>
    <row r="13" spans="1:11" ht="13.5">
      <c r="A13" s="2">
        <f t="shared" si="0"/>
        <v>1</v>
      </c>
      <c r="B13" s="23" t="s">
        <v>74</v>
      </c>
      <c r="C13" s="23" t="e">
        <v>#N/A</v>
      </c>
      <c r="D13" s="23" t="s">
        <v>70</v>
      </c>
      <c r="E13" s="23" t="s">
        <v>70</v>
      </c>
      <c r="F13" s="23" t="s">
        <v>70</v>
      </c>
      <c r="G13" s="23" t="s">
        <v>70</v>
      </c>
      <c r="H13" s="23" t="s">
        <v>70</v>
      </c>
      <c r="I13" s="23" t="s">
        <v>70</v>
      </c>
      <c r="J13" s="23" t="s">
        <v>70</v>
      </c>
      <c r="K13" s="2" t="e">
        <f t="shared" si="1"/>
        <v>#N/A</v>
      </c>
    </row>
    <row r="14" spans="1:11" ht="13.5">
      <c r="A14" s="2">
        <f t="shared" si="0"/>
        <v>1</v>
      </c>
      <c r="B14" s="23" t="s">
        <v>75</v>
      </c>
      <c r="C14" s="23" t="e">
        <v>#N/A</v>
      </c>
      <c r="D14" s="23" t="s">
        <v>70</v>
      </c>
      <c r="E14" s="23" t="s">
        <v>70</v>
      </c>
      <c r="F14" s="23" t="s">
        <v>70</v>
      </c>
      <c r="G14" s="23" t="s">
        <v>70</v>
      </c>
      <c r="H14" s="23" t="s">
        <v>70</v>
      </c>
      <c r="I14" s="23" t="s">
        <v>70</v>
      </c>
      <c r="J14" s="23" t="s">
        <v>70</v>
      </c>
      <c r="K14" s="2" t="e">
        <f t="shared" si="1"/>
        <v>#N/A</v>
      </c>
    </row>
    <row r="15" spans="1:11" ht="13.5">
      <c r="A15" s="2">
        <f t="shared" si="0"/>
        <v>1</v>
      </c>
      <c r="B15" s="23" t="s">
        <v>75</v>
      </c>
      <c r="C15" s="23" t="e">
        <v>#N/A</v>
      </c>
      <c r="D15" s="23" t="s">
        <v>70</v>
      </c>
      <c r="E15" s="23" t="s">
        <v>70</v>
      </c>
      <c r="F15" s="23" t="s">
        <v>70</v>
      </c>
      <c r="G15" s="23" t="s">
        <v>70</v>
      </c>
      <c r="H15" s="23" t="s">
        <v>70</v>
      </c>
      <c r="I15" s="23" t="s">
        <v>70</v>
      </c>
      <c r="J15" s="23" t="s">
        <v>70</v>
      </c>
      <c r="K15" s="2" t="e">
        <f t="shared" si="1"/>
        <v>#N/A</v>
      </c>
    </row>
    <row r="16" spans="1:11" ht="13.5">
      <c r="A16" s="2">
        <f t="shared" si="0"/>
        <v>1</v>
      </c>
      <c r="B16" s="23" t="s">
        <v>75</v>
      </c>
      <c r="C16" s="23" t="e">
        <v>#N/A</v>
      </c>
      <c r="D16" s="23" t="s">
        <v>70</v>
      </c>
      <c r="E16" s="23" t="s">
        <v>70</v>
      </c>
      <c r="F16" s="23" t="s">
        <v>70</v>
      </c>
      <c r="G16" s="23" t="s">
        <v>70</v>
      </c>
      <c r="H16" s="23" t="s">
        <v>70</v>
      </c>
      <c r="I16" s="23" t="s">
        <v>70</v>
      </c>
      <c r="J16" s="23" t="s">
        <v>70</v>
      </c>
      <c r="K16" s="2" t="e">
        <f t="shared" si="1"/>
        <v>#N/A</v>
      </c>
    </row>
    <row r="17" spans="1:11" ht="13.5">
      <c r="A17" s="2">
        <f t="shared" si="0"/>
        <v>1</v>
      </c>
      <c r="B17" s="23" t="s">
        <v>121</v>
      </c>
      <c r="C17" s="23" t="e">
        <v>#N/A</v>
      </c>
      <c r="D17" s="23" t="s">
        <v>70</v>
      </c>
      <c r="E17" s="23" t="s">
        <v>70</v>
      </c>
      <c r="F17" s="23" t="s">
        <v>70</v>
      </c>
      <c r="G17" s="23" t="s">
        <v>70</v>
      </c>
      <c r="H17" s="23" t="s">
        <v>70</v>
      </c>
      <c r="I17" s="23" t="s">
        <v>70</v>
      </c>
      <c r="J17" s="23" t="s">
        <v>70</v>
      </c>
      <c r="K17" s="2" t="e">
        <f t="shared" si="1"/>
        <v>#N/A</v>
      </c>
    </row>
    <row r="18" spans="1:11" ht="13.5">
      <c r="A18" s="2">
        <f t="shared" si="0"/>
        <v>1</v>
      </c>
      <c r="B18" s="23" t="s">
        <v>121</v>
      </c>
      <c r="C18" s="23" t="e">
        <v>#N/A</v>
      </c>
      <c r="D18" s="23" t="s">
        <v>70</v>
      </c>
      <c r="E18" s="23" t="s">
        <v>70</v>
      </c>
      <c r="F18" s="23" t="s">
        <v>70</v>
      </c>
      <c r="G18" s="23" t="s">
        <v>70</v>
      </c>
      <c r="H18" s="23" t="s">
        <v>70</v>
      </c>
      <c r="I18" s="23" t="s">
        <v>70</v>
      </c>
      <c r="J18" s="23" t="s">
        <v>70</v>
      </c>
      <c r="K18" s="2" t="e">
        <f t="shared" si="1"/>
        <v>#N/A</v>
      </c>
    </row>
    <row r="19" spans="1:11" ht="13.5">
      <c r="A19" s="2">
        <f t="shared" si="0"/>
        <v>1</v>
      </c>
      <c r="B19" s="23" t="s">
        <v>121</v>
      </c>
      <c r="C19" s="23" t="e">
        <v>#N/A</v>
      </c>
      <c r="D19" s="23" t="s">
        <v>70</v>
      </c>
      <c r="E19" s="23" t="s">
        <v>70</v>
      </c>
      <c r="F19" s="23" t="s">
        <v>70</v>
      </c>
      <c r="G19" s="23" t="s">
        <v>70</v>
      </c>
      <c r="H19" s="23" t="s">
        <v>70</v>
      </c>
      <c r="I19" s="23" t="s">
        <v>70</v>
      </c>
      <c r="J19" s="23" t="s">
        <v>70</v>
      </c>
      <c r="K19" s="2" t="e">
        <f t="shared" si="1"/>
        <v>#N/A</v>
      </c>
    </row>
    <row r="20" spans="1:11" ht="13.5">
      <c r="A20" s="2">
        <f t="shared" si="0"/>
        <v>1</v>
      </c>
      <c r="B20" s="23" t="s">
        <v>76</v>
      </c>
      <c r="C20" s="23" t="e">
        <v>#N/A</v>
      </c>
      <c r="D20" s="23" t="s">
        <v>70</v>
      </c>
      <c r="E20" s="23" t="s">
        <v>70</v>
      </c>
      <c r="F20" s="23" t="s">
        <v>70</v>
      </c>
      <c r="G20" s="23" t="s">
        <v>70</v>
      </c>
      <c r="H20" s="23" t="s">
        <v>70</v>
      </c>
      <c r="I20" s="23" t="s">
        <v>70</v>
      </c>
      <c r="J20" s="23" t="s">
        <v>70</v>
      </c>
      <c r="K20" s="2" t="e">
        <f t="shared" si="1"/>
        <v>#N/A</v>
      </c>
    </row>
    <row r="21" spans="1:11" ht="13.5">
      <c r="A21" s="2">
        <f t="shared" si="0"/>
        <v>1</v>
      </c>
      <c r="B21" s="23" t="s">
        <v>76</v>
      </c>
      <c r="C21" s="23" t="e">
        <v>#N/A</v>
      </c>
      <c r="D21" s="23" t="s">
        <v>70</v>
      </c>
      <c r="E21" s="23" t="s">
        <v>70</v>
      </c>
      <c r="F21" s="23" t="s">
        <v>70</v>
      </c>
      <c r="G21" s="23" t="s">
        <v>70</v>
      </c>
      <c r="H21" s="23" t="s">
        <v>70</v>
      </c>
      <c r="I21" s="23" t="s">
        <v>70</v>
      </c>
      <c r="J21" s="23" t="s">
        <v>70</v>
      </c>
      <c r="K21" s="2" t="e">
        <f t="shared" si="1"/>
        <v>#N/A</v>
      </c>
    </row>
    <row r="22" spans="1:11" ht="13.5">
      <c r="A22" s="2">
        <f t="shared" si="0"/>
        <v>1</v>
      </c>
      <c r="B22" s="23" t="s">
        <v>76</v>
      </c>
      <c r="C22" s="23" t="e">
        <v>#N/A</v>
      </c>
      <c r="D22" s="23" t="s">
        <v>70</v>
      </c>
      <c r="E22" s="23" t="s">
        <v>70</v>
      </c>
      <c r="F22" s="23" t="s">
        <v>70</v>
      </c>
      <c r="G22" s="23" t="s">
        <v>70</v>
      </c>
      <c r="H22" s="23" t="s">
        <v>70</v>
      </c>
      <c r="I22" s="23" t="s">
        <v>70</v>
      </c>
      <c r="J22" s="23" t="s">
        <v>70</v>
      </c>
      <c r="K22" s="2" t="e">
        <f t="shared" si="1"/>
        <v>#N/A</v>
      </c>
    </row>
    <row r="23" spans="1:11" ht="13.5">
      <c r="A23" s="2">
        <f t="shared" si="0"/>
        <v>1</v>
      </c>
      <c r="B23" s="23" t="s">
        <v>122</v>
      </c>
      <c r="C23" s="23" t="e">
        <v>#N/A</v>
      </c>
      <c r="D23" s="23" t="s">
        <v>70</v>
      </c>
      <c r="E23" s="23" t="s">
        <v>70</v>
      </c>
      <c r="F23" s="23" t="s">
        <v>70</v>
      </c>
      <c r="G23" s="23" t="s">
        <v>70</v>
      </c>
      <c r="H23" s="23" t="s">
        <v>70</v>
      </c>
      <c r="I23" s="23" t="s">
        <v>70</v>
      </c>
      <c r="J23" s="23" t="s">
        <v>70</v>
      </c>
      <c r="K23" s="2" t="e">
        <f t="shared" si="1"/>
        <v>#N/A</v>
      </c>
    </row>
    <row r="24" spans="1:11" ht="13.5">
      <c r="A24" s="2">
        <f t="shared" si="0"/>
        <v>1</v>
      </c>
      <c r="B24" s="23" t="s">
        <v>122</v>
      </c>
      <c r="C24" s="23" t="e">
        <v>#N/A</v>
      </c>
      <c r="D24" s="23" t="s">
        <v>70</v>
      </c>
      <c r="E24" s="23" t="s">
        <v>70</v>
      </c>
      <c r="F24" s="23" t="s">
        <v>70</v>
      </c>
      <c r="G24" s="23" t="s">
        <v>70</v>
      </c>
      <c r="H24" s="23" t="s">
        <v>70</v>
      </c>
      <c r="I24" s="23" t="s">
        <v>70</v>
      </c>
      <c r="J24" s="23" t="s">
        <v>70</v>
      </c>
      <c r="K24" s="2" t="e">
        <f t="shared" si="1"/>
        <v>#N/A</v>
      </c>
    </row>
    <row r="25" spans="1:11" ht="13.5">
      <c r="A25" s="2">
        <f t="shared" si="0"/>
        <v>1</v>
      </c>
      <c r="B25" s="23" t="s">
        <v>122</v>
      </c>
      <c r="C25" s="23" t="e">
        <v>#N/A</v>
      </c>
      <c r="D25" s="23" t="s">
        <v>70</v>
      </c>
      <c r="E25" s="23" t="s">
        <v>70</v>
      </c>
      <c r="F25" s="23" t="s">
        <v>70</v>
      </c>
      <c r="G25" s="23" t="s">
        <v>70</v>
      </c>
      <c r="H25" s="23" t="s">
        <v>70</v>
      </c>
      <c r="I25" s="23" t="s">
        <v>70</v>
      </c>
      <c r="J25" s="23" t="s">
        <v>70</v>
      </c>
      <c r="K25" s="2" t="e">
        <f t="shared" si="1"/>
        <v>#N/A</v>
      </c>
    </row>
    <row r="26" spans="1:11" ht="13.5">
      <c r="A26" s="2">
        <f t="shared" si="0"/>
        <v>1</v>
      </c>
      <c r="B26" s="23" t="s">
        <v>127</v>
      </c>
      <c r="C26" s="23" t="e">
        <v>#N/A</v>
      </c>
      <c r="D26" s="23" t="s">
        <v>70</v>
      </c>
      <c r="E26" s="23" t="s">
        <v>70</v>
      </c>
      <c r="F26" s="23" t="s">
        <v>70</v>
      </c>
      <c r="G26" s="23" t="s">
        <v>70</v>
      </c>
      <c r="H26" s="23" t="s">
        <v>70</v>
      </c>
      <c r="I26" s="23" t="s">
        <v>70</v>
      </c>
      <c r="J26" s="23" t="s">
        <v>70</v>
      </c>
      <c r="K26" s="2" t="e">
        <f t="shared" si="1"/>
        <v>#N/A</v>
      </c>
    </row>
    <row r="27" spans="1:11" ht="13.5">
      <c r="A27" s="2">
        <f t="shared" si="0"/>
        <v>1</v>
      </c>
      <c r="B27" s="23" t="s">
        <v>127</v>
      </c>
      <c r="C27" s="23" t="e">
        <v>#N/A</v>
      </c>
      <c r="D27" s="23" t="s">
        <v>70</v>
      </c>
      <c r="E27" s="23" t="s">
        <v>70</v>
      </c>
      <c r="F27" s="23" t="s">
        <v>70</v>
      </c>
      <c r="G27" s="23" t="s">
        <v>70</v>
      </c>
      <c r="H27" s="23" t="s">
        <v>70</v>
      </c>
      <c r="I27" s="23" t="s">
        <v>70</v>
      </c>
      <c r="J27" s="23" t="s">
        <v>70</v>
      </c>
      <c r="K27" s="2" t="e">
        <f t="shared" si="1"/>
        <v>#N/A</v>
      </c>
    </row>
    <row r="28" spans="1:11" ht="13.5">
      <c r="A28" s="2">
        <f t="shared" si="0"/>
        <v>1</v>
      </c>
      <c r="B28" s="23" t="s">
        <v>127</v>
      </c>
      <c r="C28" s="23" t="e">
        <v>#N/A</v>
      </c>
      <c r="D28" s="23" t="s">
        <v>70</v>
      </c>
      <c r="E28" s="23" t="s">
        <v>70</v>
      </c>
      <c r="F28" s="23" t="s">
        <v>70</v>
      </c>
      <c r="G28" s="23" t="s">
        <v>70</v>
      </c>
      <c r="H28" s="23" t="s">
        <v>70</v>
      </c>
      <c r="I28" s="23" t="s">
        <v>70</v>
      </c>
      <c r="J28" s="23" t="s">
        <v>70</v>
      </c>
      <c r="K28" s="2" t="e">
        <f t="shared" si="1"/>
        <v>#N/A</v>
      </c>
    </row>
    <row r="29" spans="1:11" ht="13.5">
      <c r="A29" s="2">
        <f t="shared" si="0"/>
        <v>1</v>
      </c>
      <c r="B29" s="23" t="s">
        <v>123</v>
      </c>
      <c r="C29" s="23" t="e">
        <v>#N/A</v>
      </c>
      <c r="D29" s="23" t="s">
        <v>70</v>
      </c>
      <c r="E29" s="23" t="s">
        <v>70</v>
      </c>
      <c r="F29" s="23" t="s">
        <v>70</v>
      </c>
      <c r="G29" s="23" t="s">
        <v>70</v>
      </c>
      <c r="H29" s="23" t="s">
        <v>70</v>
      </c>
      <c r="I29" s="23" t="s">
        <v>70</v>
      </c>
      <c r="J29" s="23" t="s">
        <v>70</v>
      </c>
      <c r="K29" s="2" t="e">
        <f t="shared" si="1"/>
        <v>#N/A</v>
      </c>
    </row>
    <row r="30" spans="1:11" ht="13.5">
      <c r="A30" s="2">
        <f t="shared" si="0"/>
        <v>1</v>
      </c>
      <c r="B30" s="23" t="s">
        <v>123</v>
      </c>
      <c r="C30" s="23" t="e">
        <v>#N/A</v>
      </c>
      <c r="D30" s="23" t="s">
        <v>70</v>
      </c>
      <c r="E30" s="23" t="s">
        <v>70</v>
      </c>
      <c r="F30" s="23" t="s">
        <v>70</v>
      </c>
      <c r="G30" s="23" t="s">
        <v>70</v>
      </c>
      <c r="H30" s="23" t="s">
        <v>70</v>
      </c>
      <c r="I30" s="23" t="s">
        <v>70</v>
      </c>
      <c r="J30" s="23" t="s">
        <v>70</v>
      </c>
      <c r="K30" s="2" t="e">
        <f t="shared" si="1"/>
        <v>#N/A</v>
      </c>
    </row>
    <row r="31" spans="1:11" ht="13.5">
      <c r="A31" s="2">
        <f t="shared" si="0"/>
        <v>1</v>
      </c>
      <c r="B31" s="23" t="s">
        <v>123</v>
      </c>
      <c r="C31" s="23" t="e">
        <v>#N/A</v>
      </c>
      <c r="D31" s="23" t="s">
        <v>70</v>
      </c>
      <c r="E31" s="23" t="s">
        <v>70</v>
      </c>
      <c r="F31" s="23" t="s">
        <v>70</v>
      </c>
      <c r="G31" s="23" t="s">
        <v>70</v>
      </c>
      <c r="H31" s="23" t="s">
        <v>70</v>
      </c>
      <c r="I31" s="23" t="s">
        <v>70</v>
      </c>
      <c r="J31" s="23" t="s">
        <v>70</v>
      </c>
      <c r="K31" s="2" t="e">
        <f t="shared" si="1"/>
        <v>#N/A</v>
      </c>
    </row>
    <row r="32" spans="1:11" ht="13.5">
      <c r="A32" s="2">
        <f t="shared" si="0"/>
        <v>1</v>
      </c>
      <c r="B32" s="23" t="s">
        <v>124</v>
      </c>
      <c r="C32" s="23" t="e">
        <v>#N/A</v>
      </c>
      <c r="D32" s="23" t="s">
        <v>70</v>
      </c>
      <c r="E32" s="23" t="s">
        <v>70</v>
      </c>
      <c r="F32" s="23" t="s">
        <v>70</v>
      </c>
      <c r="G32" s="23" t="s">
        <v>70</v>
      </c>
      <c r="H32" s="23" t="s">
        <v>70</v>
      </c>
      <c r="I32" s="23" t="s">
        <v>70</v>
      </c>
      <c r="J32" s="23" t="s">
        <v>70</v>
      </c>
      <c r="K32" s="2" t="e">
        <f t="shared" si="1"/>
        <v>#N/A</v>
      </c>
    </row>
    <row r="33" spans="1:11" ht="13.5">
      <c r="A33" s="2">
        <f t="shared" si="0"/>
        <v>1</v>
      </c>
      <c r="B33" s="23" t="s">
        <v>124</v>
      </c>
      <c r="C33" s="23" t="e">
        <v>#N/A</v>
      </c>
      <c r="D33" s="23" t="s">
        <v>70</v>
      </c>
      <c r="E33" s="23" t="s">
        <v>70</v>
      </c>
      <c r="F33" s="23" t="s">
        <v>70</v>
      </c>
      <c r="G33" s="23" t="s">
        <v>70</v>
      </c>
      <c r="H33" s="23" t="s">
        <v>70</v>
      </c>
      <c r="I33" s="23" t="s">
        <v>70</v>
      </c>
      <c r="J33" s="23" t="s">
        <v>70</v>
      </c>
      <c r="K33" s="2" t="e">
        <f t="shared" si="1"/>
        <v>#N/A</v>
      </c>
    </row>
    <row r="34" spans="1:11" ht="13.5">
      <c r="A34" s="2">
        <f aca="true" t="shared" si="2" ref="A34:A65">IF(B34="","",IF(B34="4x100R",2,IF(B34="4x400R",3,1)))</f>
        <v>1</v>
      </c>
      <c r="B34" s="23" t="s">
        <v>124</v>
      </c>
      <c r="C34" s="23" t="e">
        <v>#N/A</v>
      </c>
      <c r="D34" s="23" t="s">
        <v>70</v>
      </c>
      <c r="E34" s="23" t="s">
        <v>70</v>
      </c>
      <c r="F34" s="23" t="s">
        <v>70</v>
      </c>
      <c r="G34" s="23" t="s">
        <v>70</v>
      </c>
      <c r="H34" s="23" t="s">
        <v>70</v>
      </c>
      <c r="I34" s="23" t="s">
        <v>70</v>
      </c>
      <c r="J34" s="23" t="s">
        <v>70</v>
      </c>
      <c r="K34" s="2" t="e">
        <f aca="true" t="shared" si="3" ref="K34:K70">IF(B34="4x100R",4,IF(B34="4x400R",5,IF(C33=C34,K33+1,1)))</f>
        <v>#N/A</v>
      </c>
    </row>
    <row r="35" spans="1:11" ht="13.5">
      <c r="A35" s="2">
        <f t="shared" si="2"/>
        <v>1</v>
      </c>
      <c r="B35" s="23" t="s">
        <v>125</v>
      </c>
      <c r="C35" s="23" t="e">
        <v>#N/A</v>
      </c>
      <c r="D35" s="23" t="s">
        <v>70</v>
      </c>
      <c r="E35" s="23" t="s">
        <v>70</v>
      </c>
      <c r="F35" s="23" t="s">
        <v>70</v>
      </c>
      <c r="G35" s="23" t="s">
        <v>70</v>
      </c>
      <c r="H35" s="23" t="s">
        <v>70</v>
      </c>
      <c r="I35" s="23" t="s">
        <v>70</v>
      </c>
      <c r="J35" s="23" t="s">
        <v>70</v>
      </c>
      <c r="K35" s="2" t="e">
        <f t="shared" si="3"/>
        <v>#N/A</v>
      </c>
    </row>
    <row r="36" spans="1:11" ht="13.5">
      <c r="A36" s="2">
        <f t="shared" si="2"/>
        <v>1</v>
      </c>
      <c r="B36" s="23" t="s">
        <v>125</v>
      </c>
      <c r="C36" s="23" t="e">
        <v>#N/A</v>
      </c>
      <c r="D36" s="23" t="s">
        <v>70</v>
      </c>
      <c r="E36" s="23" t="s">
        <v>70</v>
      </c>
      <c r="F36" s="23" t="s">
        <v>70</v>
      </c>
      <c r="G36" s="23" t="s">
        <v>70</v>
      </c>
      <c r="H36" s="23" t="s">
        <v>70</v>
      </c>
      <c r="I36" s="23" t="s">
        <v>70</v>
      </c>
      <c r="J36" s="23" t="s">
        <v>70</v>
      </c>
      <c r="K36" s="2" t="e">
        <f t="shared" si="3"/>
        <v>#N/A</v>
      </c>
    </row>
    <row r="37" spans="1:11" ht="13.5">
      <c r="A37" s="2">
        <f t="shared" si="2"/>
        <v>1</v>
      </c>
      <c r="B37" s="23" t="s">
        <v>125</v>
      </c>
      <c r="C37" s="23" t="e">
        <v>#N/A</v>
      </c>
      <c r="D37" s="23" t="s">
        <v>70</v>
      </c>
      <c r="E37" s="23" t="s">
        <v>70</v>
      </c>
      <c r="F37" s="23" t="s">
        <v>70</v>
      </c>
      <c r="G37" s="23" t="s">
        <v>70</v>
      </c>
      <c r="H37" s="23" t="s">
        <v>70</v>
      </c>
      <c r="I37" s="23" t="s">
        <v>70</v>
      </c>
      <c r="J37" s="23" t="s">
        <v>70</v>
      </c>
      <c r="K37" s="2" t="e">
        <f t="shared" si="3"/>
        <v>#N/A</v>
      </c>
    </row>
    <row r="38" spans="1:11" ht="13.5">
      <c r="A38" s="2">
        <f t="shared" si="2"/>
        <v>1</v>
      </c>
      <c r="B38" s="23" t="s">
        <v>79</v>
      </c>
      <c r="C38" s="23" t="e">
        <v>#N/A</v>
      </c>
      <c r="D38" s="23" t="s">
        <v>70</v>
      </c>
      <c r="E38" s="23" t="s">
        <v>70</v>
      </c>
      <c r="F38" s="23" t="s">
        <v>70</v>
      </c>
      <c r="G38" s="23" t="s">
        <v>70</v>
      </c>
      <c r="H38" s="23" t="s">
        <v>70</v>
      </c>
      <c r="I38" s="23" t="s">
        <v>70</v>
      </c>
      <c r="J38" s="23" t="s">
        <v>70</v>
      </c>
      <c r="K38" s="2" t="e">
        <f t="shared" si="3"/>
        <v>#N/A</v>
      </c>
    </row>
    <row r="39" spans="1:11" ht="13.5">
      <c r="A39" s="2">
        <f t="shared" si="2"/>
        <v>1</v>
      </c>
      <c r="B39" s="23" t="s">
        <v>79</v>
      </c>
      <c r="C39" s="23" t="e">
        <v>#N/A</v>
      </c>
      <c r="D39" s="23" t="s">
        <v>70</v>
      </c>
      <c r="E39" s="23" t="s">
        <v>70</v>
      </c>
      <c r="F39" s="23" t="s">
        <v>70</v>
      </c>
      <c r="G39" s="23" t="s">
        <v>70</v>
      </c>
      <c r="H39" s="23" t="s">
        <v>70</v>
      </c>
      <c r="I39" s="23" t="s">
        <v>70</v>
      </c>
      <c r="J39" s="23" t="s">
        <v>70</v>
      </c>
      <c r="K39" s="2" t="e">
        <f t="shared" si="3"/>
        <v>#N/A</v>
      </c>
    </row>
    <row r="40" spans="1:11" ht="13.5">
      <c r="A40" s="2">
        <f t="shared" si="2"/>
        <v>1</v>
      </c>
      <c r="B40" s="23" t="s">
        <v>79</v>
      </c>
      <c r="C40" s="23" t="e">
        <v>#N/A</v>
      </c>
      <c r="D40" s="23" t="s">
        <v>70</v>
      </c>
      <c r="E40" s="23" t="s">
        <v>70</v>
      </c>
      <c r="F40" s="23" t="s">
        <v>70</v>
      </c>
      <c r="G40" s="23" t="s">
        <v>70</v>
      </c>
      <c r="H40" s="23" t="s">
        <v>70</v>
      </c>
      <c r="I40" s="23" t="s">
        <v>70</v>
      </c>
      <c r="J40" s="23" t="s">
        <v>70</v>
      </c>
      <c r="K40" s="2" t="e">
        <f t="shared" si="3"/>
        <v>#N/A</v>
      </c>
    </row>
    <row r="41" spans="1:11" ht="13.5">
      <c r="A41" s="2">
        <f t="shared" si="2"/>
        <v>1</v>
      </c>
      <c r="B41" s="23" t="s">
        <v>80</v>
      </c>
      <c r="C41" s="23" t="e">
        <v>#N/A</v>
      </c>
      <c r="D41" s="23" t="s">
        <v>70</v>
      </c>
      <c r="E41" s="23" t="s">
        <v>70</v>
      </c>
      <c r="F41" s="23" t="s">
        <v>70</v>
      </c>
      <c r="G41" s="23" t="s">
        <v>70</v>
      </c>
      <c r="H41" s="23" t="s">
        <v>70</v>
      </c>
      <c r="I41" s="23" t="s">
        <v>70</v>
      </c>
      <c r="J41" s="23" t="s">
        <v>70</v>
      </c>
      <c r="K41" s="2" t="e">
        <f t="shared" si="3"/>
        <v>#N/A</v>
      </c>
    </row>
    <row r="42" spans="1:11" ht="13.5">
      <c r="A42" s="2">
        <f t="shared" si="2"/>
        <v>1</v>
      </c>
      <c r="B42" s="23" t="s">
        <v>80</v>
      </c>
      <c r="C42" s="23" t="e">
        <v>#N/A</v>
      </c>
      <c r="D42" s="23" t="s">
        <v>70</v>
      </c>
      <c r="E42" s="23" t="s">
        <v>70</v>
      </c>
      <c r="F42" s="23" t="s">
        <v>70</v>
      </c>
      <c r="G42" s="23" t="s">
        <v>70</v>
      </c>
      <c r="H42" s="23" t="s">
        <v>70</v>
      </c>
      <c r="I42" s="23" t="s">
        <v>70</v>
      </c>
      <c r="J42" s="23" t="s">
        <v>70</v>
      </c>
      <c r="K42" s="2" t="e">
        <f t="shared" si="3"/>
        <v>#N/A</v>
      </c>
    </row>
    <row r="43" spans="1:11" ht="13.5">
      <c r="A43" s="2">
        <f t="shared" si="2"/>
        <v>1</v>
      </c>
      <c r="B43" s="23" t="s">
        <v>80</v>
      </c>
      <c r="C43" s="23" t="e">
        <v>#N/A</v>
      </c>
      <c r="D43" s="23" t="s">
        <v>70</v>
      </c>
      <c r="E43" s="23" t="s">
        <v>70</v>
      </c>
      <c r="F43" s="23" t="s">
        <v>70</v>
      </c>
      <c r="G43" s="23" t="s">
        <v>70</v>
      </c>
      <c r="H43" s="23" t="s">
        <v>70</v>
      </c>
      <c r="I43" s="23" t="s">
        <v>70</v>
      </c>
      <c r="J43" s="23" t="s">
        <v>70</v>
      </c>
      <c r="K43" s="2" t="e">
        <f t="shared" si="3"/>
        <v>#N/A</v>
      </c>
    </row>
    <row r="44" spans="1:11" ht="13.5">
      <c r="A44" s="2">
        <f t="shared" si="2"/>
        <v>1</v>
      </c>
      <c r="B44" s="23" t="s">
        <v>81</v>
      </c>
      <c r="C44" s="23" t="e">
        <v>#N/A</v>
      </c>
      <c r="D44" s="23" t="s">
        <v>70</v>
      </c>
      <c r="E44" s="23" t="s">
        <v>70</v>
      </c>
      <c r="F44" s="23" t="s">
        <v>70</v>
      </c>
      <c r="G44" s="23" t="s">
        <v>70</v>
      </c>
      <c r="H44" s="23" t="s">
        <v>70</v>
      </c>
      <c r="I44" s="23" t="s">
        <v>70</v>
      </c>
      <c r="J44" s="23" t="s">
        <v>70</v>
      </c>
      <c r="K44" s="2" t="e">
        <f t="shared" si="3"/>
        <v>#N/A</v>
      </c>
    </row>
    <row r="45" spans="1:11" ht="13.5">
      <c r="A45" s="2">
        <f t="shared" si="2"/>
        <v>1</v>
      </c>
      <c r="B45" s="23" t="s">
        <v>81</v>
      </c>
      <c r="C45" s="23" t="e">
        <v>#N/A</v>
      </c>
      <c r="D45" s="23" t="s">
        <v>70</v>
      </c>
      <c r="E45" s="23" t="s">
        <v>70</v>
      </c>
      <c r="F45" s="23" t="s">
        <v>70</v>
      </c>
      <c r="G45" s="23" t="s">
        <v>70</v>
      </c>
      <c r="H45" s="23" t="s">
        <v>70</v>
      </c>
      <c r="I45" s="23" t="s">
        <v>70</v>
      </c>
      <c r="J45" s="23" t="s">
        <v>70</v>
      </c>
      <c r="K45" s="2" t="e">
        <f t="shared" si="3"/>
        <v>#N/A</v>
      </c>
    </row>
    <row r="46" spans="1:11" ht="13.5">
      <c r="A46" s="2">
        <f t="shared" si="2"/>
        <v>1</v>
      </c>
      <c r="B46" s="23" t="s">
        <v>81</v>
      </c>
      <c r="C46" s="23" t="e">
        <v>#N/A</v>
      </c>
      <c r="D46" s="23" t="s">
        <v>70</v>
      </c>
      <c r="E46" s="23" t="s">
        <v>70</v>
      </c>
      <c r="F46" s="23" t="s">
        <v>70</v>
      </c>
      <c r="G46" s="23" t="s">
        <v>70</v>
      </c>
      <c r="H46" s="23" t="s">
        <v>70</v>
      </c>
      <c r="I46" s="23" t="s">
        <v>70</v>
      </c>
      <c r="J46" s="23" t="s">
        <v>70</v>
      </c>
      <c r="K46" s="2" t="e">
        <f t="shared" si="3"/>
        <v>#N/A</v>
      </c>
    </row>
    <row r="47" spans="1:11" ht="13.5">
      <c r="A47" s="2">
        <f t="shared" si="2"/>
        <v>1</v>
      </c>
      <c r="B47" s="23" t="s">
        <v>82</v>
      </c>
      <c r="C47" s="23" t="e">
        <v>#N/A</v>
      </c>
      <c r="D47" s="23" t="s">
        <v>70</v>
      </c>
      <c r="E47" s="23" t="s">
        <v>70</v>
      </c>
      <c r="F47" s="23" t="s">
        <v>70</v>
      </c>
      <c r="G47" s="23" t="s">
        <v>70</v>
      </c>
      <c r="H47" s="23" t="s">
        <v>70</v>
      </c>
      <c r="I47" s="23" t="s">
        <v>70</v>
      </c>
      <c r="J47" s="23" t="s">
        <v>70</v>
      </c>
      <c r="K47" s="2" t="e">
        <f t="shared" si="3"/>
        <v>#N/A</v>
      </c>
    </row>
    <row r="48" spans="1:11" ht="13.5">
      <c r="A48" s="2">
        <f t="shared" si="2"/>
        <v>1</v>
      </c>
      <c r="B48" s="23" t="s">
        <v>82</v>
      </c>
      <c r="C48" s="23" t="e">
        <v>#N/A</v>
      </c>
      <c r="D48" s="23" t="s">
        <v>70</v>
      </c>
      <c r="E48" s="23" t="s">
        <v>70</v>
      </c>
      <c r="F48" s="23" t="s">
        <v>70</v>
      </c>
      <c r="G48" s="23" t="s">
        <v>70</v>
      </c>
      <c r="H48" s="23" t="s">
        <v>70</v>
      </c>
      <c r="I48" s="23" t="s">
        <v>70</v>
      </c>
      <c r="J48" s="23" t="s">
        <v>70</v>
      </c>
      <c r="K48" s="2" t="e">
        <f t="shared" si="3"/>
        <v>#N/A</v>
      </c>
    </row>
    <row r="49" spans="1:11" ht="13.5">
      <c r="A49" s="2">
        <f t="shared" si="2"/>
        <v>1</v>
      </c>
      <c r="B49" s="23" t="s">
        <v>82</v>
      </c>
      <c r="C49" s="23" t="e">
        <v>#N/A</v>
      </c>
      <c r="D49" s="23" t="s">
        <v>70</v>
      </c>
      <c r="E49" s="23" t="s">
        <v>70</v>
      </c>
      <c r="F49" s="23" t="s">
        <v>70</v>
      </c>
      <c r="G49" s="23" t="s">
        <v>70</v>
      </c>
      <c r="H49" s="23" t="s">
        <v>70</v>
      </c>
      <c r="I49" s="23" t="s">
        <v>70</v>
      </c>
      <c r="J49" s="23" t="s">
        <v>70</v>
      </c>
      <c r="K49" s="2" t="e">
        <f t="shared" si="3"/>
        <v>#N/A</v>
      </c>
    </row>
    <row r="50" spans="1:11" ht="13.5">
      <c r="A50" s="2">
        <f t="shared" si="2"/>
        <v>1</v>
      </c>
      <c r="B50" s="23" t="s">
        <v>83</v>
      </c>
      <c r="C50" s="23" t="e">
        <v>#N/A</v>
      </c>
      <c r="D50" s="23" t="s">
        <v>70</v>
      </c>
      <c r="E50" s="23" t="s">
        <v>70</v>
      </c>
      <c r="F50" s="23" t="s">
        <v>70</v>
      </c>
      <c r="G50" s="23" t="s">
        <v>70</v>
      </c>
      <c r="H50" s="23" t="s">
        <v>70</v>
      </c>
      <c r="I50" s="23" t="s">
        <v>70</v>
      </c>
      <c r="J50" s="23" t="s">
        <v>70</v>
      </c>
      <c r="K50" s="2" t="e">
        <f t="shared" si="3"/>
        <v>#N/A</v>
      </c>
    </row>
    <row r="51" spans="1:11" ht="13.5">
      <c r="A51" s="2">
        <f t="shared" si="2"/>
        <v>1</v>
      </c>
      <c r="B51" s="23" t="s">
        <v>83</v>
      </c>
      <c r="C51" s="23" t="e">
        <v>#N/A</v>
      </c>
      <c r="D51" s="23" t="s">
        <v>70</v>
      </c>
      <c r="E51" s="23" t="s">
        <v>70</v>
      </c>
      <c r="F51" s="23" t="s">
        <v>70</v>
      </c>
      <c r="G51" s="23" t="s">
        <v>70</v>
      </c>
      <c r="H51" s="23" t="s">
        <v>70</v>
      </c>
      <c r="I51" s="23" t="s">
        <v>70</v>
      </c>
      <c r="J51" s="23" t="s">
        <v>70</v>
      </c>
      <c r="K51" s="2" t="e">
        <f t="shared" si="3"/>
        <v>#N/A</v>
      </c>
    </row>
    <row r="52" spans="1:11" ht="13.5">
      <c r="A52" s="2">
        <f t="shared" si="2"/>
        <v>1</v>
      </c>
      <c r="B52" s="23" t="s">
        <v>83</v>
      </c>
      <c r="C52" s="23" t="e">
        <v>#N/A</v>
      </c>
      <c r="D52" s="23" t="s">
        <v>70</v>
      </c>
      <c r="E52" s="23" t="s">
        <v>70</v>
      </c>
      <c r="F52" s="23" t="s">
        <v>70</v>
      </c>
      <c r="G52" s="23" t="s">
        <v>70</v>
      </c>
      <c r="H52" s="23" t="s">
        <v>70</v>
      </c>
      <c r="I52" s="23" t="s">
        <v>70</v>
      </c>
      <c r="J52" s="23" t="s">
        <v>70</v>
      </c>
      <c r="K52" s="2" t="e">
        <f t="shared" si="3"/>
        <v>#N/A</v>
      </c>
    </row>
    <row r="53" spans="1:11" ht="13.5">
      <c r="A53" s="2">
        <f t="shared" si="2"/>
        <v>1</v>
      </c>
      <c r="B53" s="23" t="s">
        <v>84</v>
      </c>
      <c r="C53" s="23" t="e">
        <v>#N/A</v>
      </c>
      <c r="D53" s="23" t="s">
        <v>70</v>
      </c>
      <c r="E53" s="23" t="s">
        <v>70</v>
      </c>
      <c r="F53" s="23" t="s">
        <v>70</v>
      </c>
      <c r="G53" s="23" t="s">
        <v>70</v>
      </c>
      <c r="H53" s="23" t="s">
        <v>70</v>
      </c>
      <c r="I53" s="23" t="s">
        <v>70</v>
      </c>
      <c r="J53" s="23" t="s">
        <v>70</v>
      </c>
      <c r="K53" s="2" t="e">
        <f t="shared" si="3"/>
        <v>#N/A</v>
      </c>
    </row>
    <row r="54" spans="1:11" ht="13.5">
      <c r="A54" s="2">
        <f t="shared" si="2"/>
        <v>1</v>
      </c>
      <c r="B54" s="23" t="s">
        <v>84</v>
      </c>
      <c r="C54" s="23" t="e">
        <v>#N/A</v>
      </c>
      <c r="D54" s="23" t="s">
        <v>70</v>
      </c>
      <c r="E54" s="23" t="s">
        <v>70</v>
      </c>
      <c r="F54" s="23" t="s">
        <v>70</v>
      </c>
      <c r="G54" s="23" t="s">
        <v>70</v>
      </c>
      <c r="H54" s="23" t="s">
        <v>70</v>
      </c>
      <c r="I54" s="23" t="s">
        <v>70</v>
      </c>
      <c r="J54" s="23" t="s">
        <v>70</v>
      </c>
      <c r="K54" s="2" t="e">
        <f t="shared" si="3"/>
        <v>#N/A</v>
      </c>
    </row>
    <row r="55" spans="1:11" ht="13.5">
      <c r="A55" s="2">
        <f t="shared" si="2"/>
        <v>1</v>
      </c>
      <c r="B55" s="23" t="s">
        <v>84</v>
      </c>
      <c r="C55" s="23" t="e">
        <v>#N/A</v>
      </c>
      <c r="D55" s="23" t="s">
        <v>70</v>
      </c>
      <c r="E55" s="23" t="s">
        <v>70</v>
      </c>
      <c r="F55" s="23" t="s">
        <v>70</v>
      </c>
      <c r="G55" s="23" t="s">
        <v>70</v>
      </c>
      <c r="H55" s="23" t="s">
        <v>70</v>
      </c>
      <c r="I55" s="23" t="s">
        <v>70</v>
      </c>
      <c r="J55" s="23" t="s">
        <v>70</v>
      </c>
      <c r="K55" s="2" t="e">
        <f t="shared" si="3"/>
        <v>#N/A</v>
      </c>
    </row>
    <row r="56" spans="1:11" ht="13.5">
      <c r="A56" s="2">
        <f t="shared" si="2"/>
        <v>1</v>
      </c>
      <c r="B56" s="23" t="s">
        <v>520</v>
      </c>
      <c r="C56" s="23" t="e">
        <v>#N/A</v>
      </c>
      <c r="D56" s="23" t="s">
        <v>70</v>
      </c>
      <c r="E56" s="23" t="s">
        <v>70</v>
      </c>
      <c r="F56" s="23" t="s">
        <v>70</v>
      </c>
      <c r="G56" s="23" t="s">
        <v>70</v>
      </c>
      <c r="H56" s="23" t="s">
        <v>70</v>
      </c>
      <c r="I56" s="23" t="s">
        <v>70</v>
      </c>
      <c r="J56" s="23" t="s">
        <v>70</v>
      </c>
      <c r="K56" s="2" t="e">
        <f t="shared" si="3"/>
        <v>#N/A</v>
      </c>
    </row>
    <row r="57" spans="1:11" ht="13.5">
      <c r="A57" s="2">
        <f t="shared" si="2"/>
        <v>1</v>
      </c>
      <c r="B57" s="23" t="s">
        <v>520</v>
      </c>
      <c r="C57" s="23" t="e">
        <v>#N/A</v>
      </c>
      <c r="D57" s="23" t="s">
        <v>70</v>
      </c>
      <c r="E57" s="23" t="s">
        <v>70</v>
      </c>
      <c r="F57" s="23" t="s">
        <v>70</v>
      </c>
      <c r="G57" s="23" t="s">
        <v>70</v>
      </c>
      <c r="H57" s="23" t="s">
        <v>70</v>
      </c>
      <c r="I57" s="23" t="s">
        <v>70</v>
      </c>
      <c r="J57" s="23" t="s">
        <v>70</v>
      </c>
      <c r="K57" s="2" t="e">
        <f t="shared" si="3"/>
        <v>#N/A</v>
      </c>
    </row>
    <row r="58" spans="1:11" ht="13.5">
      <c r="A58" s="2">
        <f t="shared" si="2"/>
        <v>1</v>
      </c>
      <c r="B58" s="23" t="s">
        <v>520</v>
      </c>
      <c r="C58" s="23" t="e">
        <v>#N/A</v>
      </c>
      <c r="D58" s="23" t="s">
        <v>70</v>
      </c>
      <c r="E58" s="23" t="s">
        <v>70</v>
      </c>
      <c r="F58" s="23" t="s">
        <v>70</v>
      </c>
      <c r="G58" s="23" t="s">
        <v>70</v>
      </c>
      <c r="H58" s="23" t="s">
        <v>70</v>
      </c>
      <c r="I58" s="23" t="s">
        <v>70</v>
      </c>
      <c r="J58" s="23" t="s">
        <v>70</v>
      </c>
      <c r="K58" s="2" t="e">
        <f t="shared" si="3"/>
        <v>#N/A</v>
      </c>
    </row>
    <row r="59" spans="1:11" ht="13.5">
      <c r="A59" s="2">
        <f t="shared" si="2"/>
        <v>2</v>
      </c>
      <c r="B59" s="23" t="s">
        <v>77</v>
      </c>
      <c r="C59" s="23" t="e">
        <v>#N/A</v>
      </c>
      <c r="D59" s="23" t="s">
        <v>70</v>
      </c>
      <c r="E59" s="23" t="s">
        <v>70</v>
      </c>
      <c r="F59" s="23" t="s">
        <v>70</v>
      </c>
      <c r="G59" s="23" t="s">
        <v>70</v>
      </c>
      <c r="H59" s="23" t="s">
        <v>70</v>
      </c>
      <c r="I59" s="23" t="s">
        <v>70</v>
      </c>
      <c r="J59" s="23" t="s">
        <v>70</v>
      </c>
      <c r="K59" s="2">
        <f t="shared" si="3"/>
        <v>4</v>
      </c>
    </row>
    <row r="60" spans="1:11" ht="13.5">
      <c r="A60" s="2">
        <f t="shared" si="2"/>
        <v>2</v>
      </c>
      <c r="B60" s="23" t="s">
        <v>77</v>
      </c>
      <c r="C60" s="23" t="e">
        <v>#N/A</v>
      </c>
      <c r="D60" s="23" t="s">
        <v>70</v>
      </c>
      <c r="E60" s="23" t="s">
        <v>70</v>
      </c>
      <c r="F60" s="23" t="s">
        <v>70</v>
      </c>
      <c r="G60" s="23" t="s">
        <v>70</v>
      </c>
      <c r="H60" s="23" t="s">
        <v>70</v>
      </c>
      <c r="I60" s="23" t="s">
        <v>70</v>
      </c>
      <c r="J60" s="23" t="s">
        <v>70</v>
      </c>
      <c r="K60" s="2">
        <f t="shared" si="3"/>
        <v>4</v>
      </c>
    </row>
    <row r="61" spans="1:11" ht="13.5">
      <c r="A61" s="2">
        <f t="shared" si="2"/>
        <v>2</v>
      </c>
      <c r="B61" s="23" t="s">
        <v>77</v>
      </c>
      <c r="C61" s="23" t="e">
        <v>#N/A</v>
      </c>
      <c r="D61" s="23" t="s">
        <v>70</v>
      </c>
      <c r="E61" s="23" t="s">
        <v>70</v>
      </c>
      <c r="F61" s="23" t="s">
        <v>70</v>
      </c>
      <c r="G61" s="23" t="s">
        <v>70</v>
      </c>
      <c r="H61" s="23" t="s">
        <v>70</v>
      </c>
      <c r="I61" s="23" t="s">
        <v>70</v>
      </c>
      <c r="J61" s="23" t="s">
        <v>70</v>
      </c>
      <c r="K61" s="2">
        <f t="shared" si="3"/>
        <v>4</v>
      </c>
    </row>
    <row r="62" spans="1:11" ht="13.5">
      <c r="A62" s="2">
        <f t="shared" si="2"/>
        <v>2</v>
      </c>
      <c r="B62" s="23" t="s">
        <v>77</v>
      </c>
      <c r="C62" s="23" t="e">
        <v>#N/A</v>
      </c>
      <c r="D62" s="23" t="s">
        <v>70</v>
      </c>
      <c r="E62" s="23" t="s">
        <v>70</v>
      </c>
      <c r="F62" s="23" t="s">
        <v>70</v>
      </c>
      <c r="G62" s="23" t="s">
        <v>70</v>
      </c>
      <c r="H62" s="23" t="s">
        <v>70</v>
      </c>
      <c r="I62" s="23" t="s">
        <v>70</v>
      </c>
      <c r="J62" s="23" t="s">
        <v>70</v>
      </c>
      <c r="K62" s="2">
        <f t="shared" si="3"/>
        <v>4</v>
      </c>
    </row>
    <row r="63" spans="1:11" ht="13.5">
      <c r="A63" s="2">
        <f t="shared" si="2"/>
        <v>2</v>
      </c>
      <c r="B63" s="23" t="s">
        <v>77</v>
      </c>
      <c r="C63" s="23" t="e">
        <v>#N/A</v>
      </c>
      <c r="D63" s="23" t="s">
        <v>70</v>
      </c>
      <c r="E63" s="23" t="s">
        <v>70</v>
      </c>
      <c r="F63" s="23" t="s">
        <v>70</v>
      </c>
      <c r="G63" s="23" t="s">
        <v>70</v>
      </c>
      <c r="H63" s="23" t="s">
        <v>70</v>
      </c>
      <c r="I63" s="23" t="s">
        <v>70</v>
      </c>
      <c r="J63" s="23" t="s">
        <v>70</v>
      </c>
      <c r="K63" s="2">
        <f t="shared" si="3"/>
        <v>4</v>
      </c>
    </row>
    <row r="64" spans="1:11" ht="13.5">
      <c r="A64" s="2">
        <f t="shared" si="2"/>
        <v>2</v>
      </c>
      <c r="B64" s="23" t="s">
        <v>77</v>
      </c>
      <c r="C64" s="23" t="e">
        <v>#N/A</v>
      </c>
      <c r="D64" s="23" t="s">
        <v>70</v>
      </c>
      <c r="E64" s="23" t="s">
        <v>70</v>
      </c>
      <c r="F64" s="23" t="s">
        <v>70</v>
      </c>
      <c r="G64" s="23" t="s">
        <v>70</v>
      </c>
      <c r="H64" s="23" t="s">
        <v>70</v>
      </c>
      <c r="I64" s="23" t="s">
        <v>70</v>
      </c>
      <c r="J64" s="23" t="s">
        <v>70</v>
      </c>
      <c r="K64" s="2">
        <f t="shared" si="3"/>
        <v>4</v>
      </c>
    </row>
    <row r="65" spans="1:11" ht="13.5">
      <c r="A65" s="2">
        <f t="shared" si="2"/>
        <v>3</v>
      </c>
      <c r="B65" s="23" t="s">
        <v>78</v>
      </c>
      <c r="C65" s="23" t="e">
        <v>#N/A</v>
      </c>
      <c r="D65" s="23" t="s">
        <v>70</v>
      </c>
      <c r="E65" s="23" t="s">
        <v>70</v>
      </c>
      <c r="F65" s="23" t="s">
        <v>70</v>
      </c>
      <c r="G65" s="23" t="s">
        <v>70</v>
      </c>
      <c r="H65" s="23" t="s">
        <v>70</v>
      </c>
      <c r="I65" s="23" t="s">
        <v>70</v>
      </c>
      <c r="J65" s="23" t="s">
        <v>70</v>
      </c>
      <c r="K65" s="2">
        <f t="shared" si="3"/>
        <v>5</v>
      </c>
    </row>
    <row r="66" spans="1:11" ht="13.5">
      <c r="A66" s="2">
        <f>IF(B66="","",IF(B66="4x100R",2,IF(B66="4x400R",3,1)))</f>
        <v>3</v>
      </c>
      <c r="B66" s="23" t="s">
        <v>78</v>
      </c>
      <c r="C66" s="23" t="e">
        <v>#N/A</v>
      </c>
      <c r="D66" s="23" t="s">
        <v>70</v>
      </c>
      <c r="E66" s="23" t="s">
        <v>70</v>
      </c>
      <c r="F66" s="23" t="s">
        <v>70</v>
      </c>
      <c r="G66" s="23" t="s">
        <v>70</v>
      </c>
      <c r="H66" s="23" t="s">
        <v>70</v>
      </c>
      <c r="I66" s="23" t="s">
        <v>70</v>
      </c>
      <c r="J66" s="23" t="s">
        <v>70</v>
      </c>
      <c r="K66" s="2">
        <f t="shared" si="3"/>
        <v>5</v>
      </c>
    </row>
    <row r="67" spans="1:11" ht="13.5">
      <c r="A67" s="2">
        <f>IF(B67="","",IF(B67="4x100R",2,IF(B67="4x400R",3,1)))</f>
        <v>3</v>
      </c>
      <c r="B67" s="23" t="s">
        <v>78</v>
      </c>
      <c r="C67" s="23" t="e">
        <v>#N/A</v>
      </c>
      <c r="D67" s="23" t="s">
        <v>70</v>
      </c>
      <c r="E67" s="23" t="s">
        <v>70</v>
      </c>
      <c r="F67" s="23" t="s">
        <v>70</v>
      </c>
      <c r="G67" s="23" t="s">
        <v>70</v>
      </c>
      <c r="H67" s="23" t="s">
        <v>70</v>
      </c>
      <c r="I67" s="23" t="s">
        <v>70</v>
      </c>
      <c r="J67" s="23" t="s">
        <v>70</v>
      </c>
      <c r="K67" s="2">
        <f t="shared" si="3"/>
        <v>5</v>
      </c>
    </row>
    <row r="68" spans="1:11" ht="13.5">
      <c r="A68" s="2">
        <f>IF(B68="","",IF(B68="4x100R",2,IF(B68="4x400R",3,1)))</f>
        <v>3</v>
      </c>
      <c r="B68" s="23" t="s">
        <v>78</v>
      </c>
      <c r="C68" s="23" t="e">
        <v>#N/A</v>
      </c>
      <c r="D68" s="23" t="s">
        <v>70</v>
      </c>
      <c r="E68" s="23" t="s">
        <v>70</v>
      </c>
      <c r="F68" s="23" t="s">
        <v>70</v>
      </c>
      <c r="G68" s="23" t="s">
        <v>70</v>
      </c>
      <c r="H68" s="23" t="s">
        <v>70</v>
      </c>
      <c r="I68" s="23" t="s">
        <v>70</v>
      </c>
      <c r="J68" s="23" t="s">
        <v>70</v>
      </c>
      <c r="K68" s="2">
        <f t="shared" si="3"/>
        <v>5</v>
      </c>
    </row>
    <row r="69" spans="1:11" ht="13.5">
      <c r="A69" s="2">
        <f>IF(B69="","",IF(B69="4x100R",2,IF(B69="4x400R",3,1)))</f>
        <v>3</v>
      </c>
      <c r="B69" s="23" t="s">
        <v>78</v>
      </c>
      <c r="C69" s="23" t="e">
        <v>#N/A</v>
      </c>
      <c r="D69" s="23" t="s">
        <v>70</v>
      </c>
      <c r="E69" s="23" t="s">
        <v>70</v>
      </c>
      <c r="F69" s="23" t="s">
        <v>70</v>
      </c>
      <c r="G69" s="23" t="s">
        <v>70</v>
      </c>
      <c r="H69" s="23" t="s">
        <v>70</v>
      </c>
      <c r="I69" s="23" t="s">
        <v>70</v>
      </c>
      <c r="J69" s="23" t="s">
        <v>70</v>
      </c>
      <c r="K69" s="2">
        <f t="shared" si="3"/>
        <v>5</v>
      </c>
    </row>
    <row r="70" spans="1:11" ht="13.5">
      <c r="A70" s="2">
        <f>IF(B70="","",IF(B70="4x100R",2,IF(B70="4x400R",3,1)))</f>
        <v>3</v>
      </c>
      <c r="B70" s="23" t="s">
        <v>78</v>
      </c>
      <c r="C70" s="23" t="e">
        <v>#N/A</v>
      </c>
      <c r="D70" s="23" t="s">
        <v>70</v>
      </c>
      <c r="E70" s="23" t="s">
        <v>70</v>
      </c>
      <c r="F70" s="23" t="s">
        <v>70</v>
      </c>
      <c r="G70" s="23" t="s">
        <v>70</v>
      </c>
      <c r="H70" s="23" t="s">
        <v>70</v>
      </c>
      <c r="I70" s="23" t="s">
        <v>70</v>
      </c>
      <c r="J70" s="23" t="s">
        <v>70</v>
      </c>
      <c r="K70" s="2">
        <f t="shared" si="3"/>
        <v>5</v>
      </c>
    </row>
  </sheetData>
  <sheetProtection/>
  <printOptions/>
  <pageMargins left="0.75" right="0.75" top="1" bottom="1" header="0.512" footer="0.512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tohban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sasabon</dc:creator>
  <cp:keywords/>
  <dc:description/>
  <cp:lastModifiedBy>KOBE</cp:lastModifiedBy>
  <cp:lastPrinted>2013-02-02T06:48:50Z</cp:lastPrinted>
  <dcterms:created xsi:type="dcterms:W3CDTF">2001-10-07T00:15:13Z</dcterms:created>
  <dcterms:modified xsi:type="dcterms:W3CDTF">2021-02-02T00:24:27Z</dcterms:modified>
  <cp:category/>
  <cp:version/>
  <cp:contentType/>
  <cp:contentStatus/>
</cp:coreProperties>
</file>