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30" tabRatio="820" activeTab="0"/>
  </bookViews>
  <sheets>
    <sheet name="最初にお読みください！" sheetId="1" r:id="rId1"/>
    <sheet name="初期設定1" sheetId="2" r:id="rId2"/>
    <sheet name="男子選手" sheetId="3" r:id="rId3"/>
    <sheet name="記録入力1" sheetId="4" r:id="rId4"/>
    <sheet name="男子申込1" sheetId="5" r:id="rId5"/>
    <sheet name="csv" sheetId="6" r:id="rId6"/>
    <sheet name="csvﾘﾚｰ" sheetId="7" r:id="rId7"/>
    <sheet name="データ作成1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'データ完成'!$A$3:$Y$52</definedName>
    <definedName name="_xlnm.Print_Area" localSheetId="4">'男子申込1'!$A$1:$P$67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<sst xmlns="http://schemas.openxmlformats.org/spreadsheetml/2006/main" count="5153" uniqueCount="666">
  <si>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</si>
  <si>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</si>
  <si>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</si>
  <si>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</si>
  <si>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</si>
  <si>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</si>
  <si>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</si>
  <si>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</si>
  <si>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棒高跳</t>
  </si>
  <si>
    <t>走幅跳</t>
  </si>
  <si>
    <t>三段跳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</si>
  <si>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</si>
  <si>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</si>
  <si>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</si>
  <si>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</si>
  <si>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</si>
  <si>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</si>
  <si>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</si>
  <si>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</si>
  <si>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</si>
  <si>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</si>
  <si>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</si>
  <si>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</si>
  <si>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</si>
  <si>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</si>
  <si>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</si>
  <si>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</si>
  <si>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</si>
  <si>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</si>
  <si>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</si>
  <si>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No</t>
  </si>
  <si>
    <t>備考</t>
  </si>
  <si>
    <t>入力用</t>
  </si>
  <si>
    <t>T-F-C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</si>
  <si>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</si>
  <si>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</si>
  <si>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</si>
  <si>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</si>
  <si>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</si>
  <si>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</si>
  <si>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</si>
  <si>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</si>
  <si>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3000SC</t>
  </si>
  <si>
    <t>5000mW</t>
  </si>
  <si>
    <t>4x100R</t>
  </si>
  <si>
    <t>4x400R</t>
  </si>
  <si>
    <t>sort</t>
  </si>
  <si>
    <t>種目数</t>
  </si>
  <si>
    <t>n1</t>
  </si>
  <si>
    <t>sc</t>
  </si>
  <si>
    <t>no</t>
  </si>
  <si>
    <t>r400</t>
  </si>
  <si>
    <t>r1600</t>
  </si>
  <si>
    <t>sc2</t>
  </si>
  <si>
    <t>db2</t>
  </si>
  <si>
    <t>db1</t>
  </si>
  <si>
    <t>sort</t>
  </si>
  <si>
    <t>種目１</t>
  </si>
  <si>
    <t>種目２</t>
  </si>
  <si>
    <t>種目３</t>
  </si>
  <si>
    <t>学校番号</t>
  </si>
  <si>
    <t>学　校　名</t>
  </si>
  <si>
    <t>学校所在地</t>
  </si>
  <si>
    <t>印</t>
  </si>
  <si>
    <t>性</t>
  </si>
  <si>
    <t>申 込 種 目</t>
  </si>
  <si>
    <t>申込人数</t>
  </si>
  <si>
    <t>学校長氏名</t>
  </si>
  <si>
    <t>審判資格</t>
  </si>
  <si>
    <t>ﾊﾝﾏ-投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</si>
  <si>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</si>
  <si>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</si>
  <si>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</si>
  <si>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</si>
  <si>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</si>
  <si>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</si>
  <si>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</si>
  <si>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</si>
  <si>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>男　　　　　　　　　子</t>
  </si>
  <si>
    <t>00200</t>
  </si>
  <si>
    <t>00200</t>
  </si>
  <si>
    <t>00300</t>
  </si>
  <si>
    <t>00300</t>
  </si>
  <si>
    <t>00500</t>
  </si>
  <si>
    <t>00600</t>
  </si>
  <si>
    <t>00800</t>
  </si>
  <si>
    <t>00800</t>
  </si>
  <si>
    <t>01100</t>
  </si>
  <si>
    <t>01100</t>
  </si>
  <si>
    <t>03400</t>
  </si>
  <si>
    <t>03400</t>
  </si>
  <si>
    <t>03700</t>
  </si>
  <si>
    <t>03700</t>
  </si>
  <si>
    <t>05300</t>
  </si>
  <si>
    <t>05300</t>
  </si>
  <si>
    <t>06100</t>
  </si>
  <si>
    <t>06100</t>
  </si>
  <si>
    <t>60100</t>
  </si>
  <si>
    <t>60100</t>
  </si>
  <si>
    <t>60300</t>
  </si>
  <si>
    <t>60300</t>
  </si>
  <si>
    <t>07100</t>
  </si>
  <si>
    <t>07100</t>
  </si>
  <si>
    <t>07200</t>
  </si>
  <si>
    <t>07200</t>
  </si>
  <si>
    <t>07300</t>
  </si>
  <si>
    <t>07300</t>
  </si>
  <si>
    <t>07400</t>
  </si>
  <si>
    <t>07400</t>
  </si>
  <si>
    <t>08200</t>
  </si>
  <si>
    <t>08200</t>
  </si>
  <si>
    <t>08700</t>
  </si>
  <si>
    <t>08700</t>
  </si>
  <si>
    <t>09200</t>
  </si>
  <si>
    <t>09200</t>
  </si>
  <si>
    <t>00200</t>
  </si>
  <si>
    <t>00500</t>
  </si>
  <si>
    <t>03400</t>
  </si>
  <si>
    <t>03700</t>
  </si>
  <si>
    <t>05300</t>
  </si>
  <si>
    <t>06100</t>
  </si>
  <si>
    <t>60100</t>
  </si>
  <si>
    <t>60300</t>
  </si>
  <si>
    <t>07100</t>
  </si>
  <si>
    <t>07200</t>
  </si>
  <si>
    <t>07300</t>
  </si>
  <si>
    <t>07400</t>
  </si>
  <si>
    <t>08200</t>
  </si>
  <si>
    <t>08700</t>
  </si>
  <si>
    <t>09200</t>
  </si>
  <si>
    <t>年　齢</t>
  </si>
  <si>
    <t>m</t>
  </si>
  <si>
    <t>cm</t>
  </si>
  <si>
    <t>1/100</t>
  </si>
  <si>
    <t/>
  </si>
  <si>
    <t>記録入力1のシートを開き，Ｅ列～Ｈ列(白抜き)に，Noと記録を入力する！</t>
  </si>
  <si>
    <t>男子申込1のシートを開き，印刷作業を行う！</t>
  </si>
  <si>
    <t>注意：１</t>
  </si>
  <si>
    <t>記録入力は必ず半角英数字で入力すること！</t>
  </si>
  <si>
    <t>注意：２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</si>
  <si>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</si>
  <si>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</si>
  <si>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</si>
  <si>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</si>
  <si>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</si>
  <si>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</si>
  <si>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</si>
  <si>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</si>
  <si>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</si>
  <si>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</si>
  <si>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</si>
  <si>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</si>
  <si>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申 込 人 数</t>
  </si>
  <si>
    <t>推薦審判員は確実に出席できる審判員を記入のこと</t>
  </si>
  <si>
    <t>氏    名</t>
  </si>
  <si>
    <t>400mR</t>
  </si>
  <si>
    <t>1600mR</t>
  </si>
  <si>
    <t>合　　計</t>
  </si>
  <si>
    <t>男子</t>
  </si>
  <si>
    <t>女子</t>
  </si>
  <si>
    <t>合計</t>
  </si>
  <si>
    <t>マクロのマークをクリックし、マクロを実行する！(注：訂正があればそのつどマクロを実行すること)</t>
  </si>
  <si>
    <t>SX</t>
  </si>
  <si>
    <t>KC</t>
  </si>
  <si>
    <t>MC</t>
  </si>
  <si>
    <t>ZK</t>
  </si>
  <si>
    <t>神戸地区別記録会申込の入力の手順</t>
  </si>
  <si>
    <t>東    灘</t>
  </si>
  <si>
    <t>甲 南 女</t>
  </si>
  <si>
    <t>六甲アイ</t>
  </si>
  <si>
    <t>神戸科技</t>
  </si>
  <si>
    <t>御    影</t>
  </si>
  <si>
    <t>六    甲</t>
  </si>
  <si>
    <t>神    戸</t>
  </si>
  <si>
    <t>海    星</t>
  </si>
  <si>
    <t>松    蔭</t>
  </si>
  <si>
    <t>葺    合</t>
  </si>
  <si>
    <t>神戸龍谷</t>
  </si>
  <si>
    <t>神戸第一</t>
  </si>
  <si>
    <t>神港学園</t>
  </si>
  <si>
    <t>親    和</t>
  </si>
  <si>
    <t>神 戸 北</t>
  </si>
  <si>
    <t>神戸弘陵</t>
  </si>
  <si>
    <t>神戸甲北</t>
  </si>
  <si>
    <t>兵 庫 商</t>
  </si>
  <si>
    <t>神院大附</t>
  </si>
  <si>
    <t>兵 庫 工</t>
  </si>
  <si>
    <t>夢 野 台</t>
  </si>
  <si>
    <t>兵    庫</t>
  </si>
  <si>
    <t>村 野 工</t>
  </si>
  <si>
    <t>長    田</t>
  </si>
  <si>
    <t>常    盤</t>
  </si>
  <si>
    <t>神戸星城</t>
  </si>
  <si>
    <t>野    田</t>
  </si>
  <si>
    <t>育    英</t>
  </si>
  <si>
    <t>滝    川</t>
  </si>
  <si>
    <t>須磨学園</t>
  </si>
  <si>
    <t>須磨ノ浦</t>
  </si>
  <si>
    <t>須 磨 東</t>
  </si>
  <si>
    <t>啓    明</t>
  </si>
  <si>
    <t>須磨友が丘</t>
  </si>
  <si>
    <t>北 須 磨</t>
  </si>
  <si>
    <t>県    盲</t>
  </si>
  <si>
    <t>神戸国際附</t>
  </si>
  <si>
    <t>舞    子</t>
  </si>
  <si>
    <t>星    陵</t>
  </si>
  <si>
    <t>愛    徳</t>
  </si>
  <si>
    <t>神戸高専</t>
  </si>
  <si>
    <t>伊 川 谷</t>
  </si>
  <si>
    <t>伊川谷北</t>
  </si>
  <si>
    <t>神戸高塚</t>
  </si>
  <si>
    <t>滝川第二</t>
  </si>
  <si>
    <t>神 戸 西</t>
  </si>
  <si>
    <t>神戸朝鮮</t>
  </si>
  <si>
    <t>ﾋｶﾞｼﾅﾀﾞ</t>
  </si>
  <si>
    <t>ｺｳﾅﾝｼﾞｮ</t>
  </si>
  <si>
    <t>ﾅﾀﾞ</t>
  </si>
  <si>
    <t>ﾛｯｺｳｱｲ</t>
  </si>
  <si>
    <t>ｺｳﾍﾞｶｷﾞ</t>
  </si>
  <si>
    <t>ﾐｶｹﾞ</t>
  </si>
  <si>
    <t>ﾛｯｺｳ</t>
  </si>
  <si>
    <t>ｺｳﾍﾞ</t>
  </si>
  <si>
    <t>ｶｲｾｲ</t>
  </si>
  <si>
    <t>ｼｮｳｲﾝ</t>
  </si>
  <si>
    <t>ﾌｷｱｲ</t>
  </si>
  <si>
    <t>ｺｳﾍﾞﾘｭｳｺｸ</t>
  </si>
  <si>
    <t>ｺﾍﾞﾀﾞｲｲﾁ</t>
  </si>
  <si>
    <t>ｼﾝｺｳｶﾞｸｴﾝ</t>
  </si>
  <si>
    <t>ｼﾝﾜ</t>
  </si>
  <si>
    <t>ｺｳﾍﾞｷﾀ</t>
  </si>
  <si>
    <t>ｺｳﾍﾞｺｳﾘｮｳ</t>
  </si>
  <si>
    <t>ｺｳﾍﾞｺｳﾎｸ</t>
  </si>
  <si>
    <t>ﾋｮｳｺﾞｼｮｳ</t>
  </si>
  <si>
    <t>ｼﾝｲﾝﾀﾞｲﾌ</t>
  </si>
  <si>
    <t>ﾋｮｳｺﾞｺｳ</t>
  </si>
  <si>
    <t>ﾕﾒﾉﾀﾞｲ</t>
  </si>
  <si>
    <t>ﾋｮｳｺﾞ</t>
  </si>
  <si>
    <t>ﾑﾗﾉｺｳ</t>
  </si>
  <si>
    <t>ﾅｶﾞﾀ</t>
  </si>
  <si>
    <t>ﾄｷﾜ</t>
  </si>
  <si>
    <t>ｺｳﾍﾞｾｲｼﾞｮｳ</t>
  </si>
  <si>
    <t>ﾉﾀﾞ</t>
  </si>
  <si>
    <t>ｲｸｴｲ</t>
  </si>
  <si>
    <t>ﾀｷｶﾞﾜ</t>
  </si>
  <si>
    <t>ｽﾏｶﾞｸｴﾝ</t>
  </si>
  <si>
    <t>ｽﾏﾉｳﾗ</t>
  </si>
  <si>
    <t>ｽﾏﾋｶﾞｼ</t>
  </si>
  <si>
    <t>ｹｲﾒｲ</t>
  </si>
  <si>
    <t>ｽﾏﾄﾓｶﾞｵｶ</t>
  </si>
  <si>
    <t>ｷﾀｽﾏ</t>
  </si>
  <si>
    <t>ｹﾝﾓｳ</t>
  </si>
  <si>
    <t>ｺｳﾍﾞｺｸｻｲﾌ</t>
  </si>
  <si>
    <t>ﾏｲｺ</t>
  </si>
  <si>
    <t>ｾｲﾘｮｳ</t>
  </si>
  <si>
    <t>ｱｲﾄｸ</t>
  </si>
  <si>
    <t>ｺｳﾍﾞｺｳｾﾝ</t>
  </si>
  <si>
    <t>ｲｶﾜﾀﾞﾆ</t>
  </si>
  <si>
    <t>ｲｶﾜﾀﾞﾆｷﾀ</t>
  </si>
  <si>
    <t>ｺｳﾍﾞﾀｶﾂｶ</t>
  </si>
  <si>
    <t>ﾀｷｶﾞﾜﾀﾞｲﾆ</t>
  </si>
  <si>
    <t>ｺｳﾍﾞﾆｼ</t>
  </si>
  <si>
    <t>ｺｳﾍﾞﾁｮｳｾﾝ</t>
  </si>
  <si>
    <t>　 灘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</si>
  <si>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</si>
  <si>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</si>
  <si>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</si>
  <si>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</si>
  <si>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</si>
  <si>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</si>
  <si>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</si>
  <si>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</si>
  <si>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</si>
  <si>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</si>
  <si>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</si>
  <si>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</si>
  <si>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</si>
  <si>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</si>
  <si>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</si>
  <si>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</si>
  <si>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</si>
  <si>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</si>
  <si>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</si>
  <si>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</si>
  <si>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</si>
  <si>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</si>
  <si>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</si>
  <si>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</si>
  <si>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</si>
  <si>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</si>
  <si>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</si>
  <si>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</si>
  <si>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</si>
  <si>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</si>
  <si>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</si>
  <si>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</si>
  <si>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</si>
  <si>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</si>
  <si>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</si>
  <si>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</si>
  <si>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</si>
  <si>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</si>
  <si>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</si>
  <si>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</si>
  <si>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</si>
  <si>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</si>
  <si>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</si>
  <si>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</si>
  <si>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</si>
  <si>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</si>
  <si>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</si>
  <si>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</si>
  <si>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</si>
  <si>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</si>
  <si>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</si>
  <si>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</si>
  <si>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</si>
  <si>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</si>
  <si>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</si>
  <si>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</si>
  <si>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</si>
  <si>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</si>
  <si>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</si>
  <si>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</si>
  <si>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</si>
  <si>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</si>
  <si>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</si>
  <si>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</si>
  <si>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</si>
  <si>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</si>
  <si>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</si>
  <si>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</si>
  <si>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</si>
  <si>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</si>
  <si>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</si>
  <si>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</si>
  <si>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</si>
  <si>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</si>
  <si>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</si>
  <si>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</si>
  <si>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</si>
  <si>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</si>
  <si>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</si>
  <si>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</si>
  <si>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</si>
  <si>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</si>
  <si>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</si>
  <si>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</si>
  <si>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</si>
  <si>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</si>
  <si>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</si>
  <si>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</si>
  <si>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</si>
  <si>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</si>
  <si>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</si>
  <si>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</si>
  <si>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TEL 078-579-2000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</si>
  <si>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</si>
  <si>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</si>
  <si>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</si>
  <si>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</si>
  <si>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</si>
  <si>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</si>
  <si>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</si>
  <si>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</si>
  <si>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</si>
  <si>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</si>
  <si>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</si>
  <si>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</si>
  <si>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</si>
  <si>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</si>
  <si>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</si>
  <si>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</si>
  <si>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</si>
  <si>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</si>
  <si>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</si>
  <si>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</si>
  <si>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</si>
  <si>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</si>
  <si>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</si>
  <si>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</si>
  <si>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</si>
  <si>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</si>
  <si>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</si>
  <si>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</si>
  <si>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</si>
  <si>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</si>
  <si>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</si>
  <si>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</si>
  <si>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</si>
  <si>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</si>
  <si>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</si>
  <si>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</si>
  <si>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</si>
  <si>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</si>
  <si>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</si>
  <si>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</si>
  <si>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</si>
  <si>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</si>
  <si>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</si>
  <si>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</si>
  <si>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</si>
  <si>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</si>
  <si>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</si>
  <si>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</si>
  <si>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</si>
  <si>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</si>
  <si>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</si>
  <si>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</si>
  <si>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</si>
  <si>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</si>
  <si>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</si>
  <si>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</si>
  <si>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</si>
  <si>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</si>
  <si>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</si>
  <si>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</si>
  <si>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</si>
  <si>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</si>
  <si>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</si>
  <si>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</si>
  <si>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</si>
  <si>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</si>
  <si>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</si>
  <si>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</si>
  <si>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</si>
  <si>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</si>
  <si>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</si>
  <si>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</si>
  <si>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</si>
  <si>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</si>
  <si>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</si>
  <si>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</si>
  <si>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</si>
  <si>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</si>
  <si>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</si>
  <si>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</si>
  <si>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</si>
  <si>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</si>
  <si>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</si>
  <si>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</si>
  <si>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</si>
  <si>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</si>
  <si>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</si>
  <si>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</si>
  <si>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</si>
  <si>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</si>
  <si>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</si>
  <si>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</si>
  <si>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</si>
  <si>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</si>
  <si>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</si>
  <si>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</si>
  <si>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</si>
  <si>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</si>
  <si>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</si>
  <si>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</si>
  <si>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</si>
  <si>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</si>
  <si>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</si>
  <si>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</si>
  <si>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</si>
  <si>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</si>
  <si>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</si>
  <si>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</si>
  <si>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</si>
  <si>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</si>
  <si>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</si>
  <si>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</si>
  <si>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</si>
  <si>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</si>
  <si>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</si>
  <si>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</si>
  <si>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</si>
  <si>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</si>
  <si>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代表顧問氏名</t>
  </si>
  <si>
    <t>氏　名</t>
  </si>
  <si>
    <t>申し込みの用紙(Ａ４)は男女とも白色で可！</t>
  </si>
  <si>
    <t>ファイル名を学校番号_学校名_男女別で保存する！</t>
  </si>
  <si>
    <t>00200</t>
  </si>
  <si>
    <t>00500</t>
  </si>
  <si>
    <t>00600</t>
  </si>
  <si>
    <t>09100</t>
  </si>
  <si>
    <t>09100</t>
  </si>
  <si>
    <t>00500</t>
  </si>
  <si>
    <t>00600</t>
  </si>
  <si>
    <t>ﾅﾝﾊﾞ-</t>
  </si>
  <si>
    <t>No.</t>
  </si>
  <si>
    <t>男　子</t>
  </si>
  <si>
    <t>14 名</t>
  </si>
  <si>
    <t>ﾘﾚｰ記録</t>
  </si>
  <si>
    <t>○Ａ</t>
  </si>
  <si>
    <t>○Ｂ</t>
  </si>
  <si>
    <t>Ａ</t>
  </si>
  <si>
    <t>Ｂ</t>
  </si>
  <si>
    <t>400mR</t>
  </si>
  <si>
    <t>1600mR</t>
  </si>
  <si>
    <t>兵庫県立神戸鈴蘭台高等学校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</si>
  <si>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</si>
  <si>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</si>
  <si>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</si>
  <si>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</si>
  <si>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</si>
  <si>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</si>
  <si>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</si>
  <si>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</si>
  <si>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種目別参加数</t>
  </si>
  <si>
    <t>種　目</t>
  </si>
  <si>
    <t>人数</t>
  </si>
  <si>
    <t>100m</t>
  </si>
  <si>
    <t>200m</t>
  </si>
  <si>
    <t>400m</t>
  </si>
  <si>
    <t>800m</t>
  </si>
  <si>
    <t>1500m</t>
  </si>
  <si>
    <t>400mH</t>
  </si>
  <si>
    <t>4*100m</t>
  </si>
  <si>
    <t>4*400m</t>
  </si>
  <si>
    <t>走高跳</t>
  </si>
  <si>
    <t>走幅跳</t>
  </si>
  <si>
    <t>円盤投</t>
  </si>
  <si>
    <t>5000m</t>
  </si>
  <si>
    <t>110mH</t>
  </si>
  <si>
    <t>3000mSC</t>
  </si>
  <si>
    <t>5000mW</t>
  </si>
  <si>
    <t>棒高跳</t>
  </si>
  <si>
    <t>ﾊﾝﾏｰ投</t>
  </si>
  <si>
    <t>申込の確認を行い，校長印・顧問印を押印し、〆切期日までに郵送する！</t>
  </si>
  <si>
    <t>神戸聴覚特別支援学校</t>
  </si>
  <si>
    <t>神戸聴覚</t>
  </si>
  <si>
    <t>ｺｳﾍﾞﾁｮｳｶｸ</t>
  </si>
  <si>
    <t>山    手</t>
  </si>
  <si>
    <t>ﾔﾏﾃ</t>
  </si>
  <si>
    <t>TEL 078-</t>
  </si>
  <si>
    <t>452-9600</t>
  </si>
  <si>
    <t>甲南女子高等学校</t>
  </si>
  <si>
    <t>411-2531</t>
  </si>
  <si>
    <t>灘高等学校</t>
  </si>
  <si>
    <t>411-7234</t>
  </si>
  <si>
    <t>858-4000</t>
  </si>
  <si>
    <t>272-9900</t>
  </si>
  <si>
    <t>六甲学院高等学校</t>
  </si>
  <si>
    <t>871-4161</t>
  </si>
  <si>
    <t>861-0434</t>
  </si>
  <si>
    <t>海星女子高等学校</t>
  </si>
  <si>
    <t>801-5601</t>
  </si>
  <si>
    <t>松蔭高等学校</t>
  </si>
  <si>
    <t>861-1105</t>
  </si>
  <si>
    <t>神戸龍谷高等学校</t>
  </si>
  <si>
    <t>神戸第一高等学校</t>
  </si>
  <si>
    <t>242-4811</t>
  </si>
  <si>
    <t>241-3135</t>
  </si>
  <si>
    <t>〒 653-0855</t>
  </si>
  <si>
    <t>神戸山手女子高等学校</t>
  </si>
  <si>
    <t>親和女子高等学校</t>
  </si>
  <si>
    <t>854-3800</t>
  </si>
  <si>
    <t>981-0131</t>
  </si>
  <si>
    <t>神戸弘陵学園高等学校</t>
  </si>
  <si>
    <t>593-3535</t>
  </si>
  <si>
    <t>593-7291</t>
  </si>
  <si>
    <t>591-1331</t>
  </si>
  <si>
    <t>神戸学院大学附属高等学校</t>
  </si>
  <si>
    <t>671-1431</t>
  </si>
  <si>
    <t>神戸市兵庫区会下山町３－１６－１</t>
  </si>
  <si>
    <t>579-2000</t>
  </si>
  <si>
    <t>691-1135</t>
  </si>
  <si>
    <t>575-0230</t>
  </si>
  <si>
    <t>621-4101</t>
  </si>
  <si>
    <t>神戸星城高等学校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</si>
  <si>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</si>
  <si>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</si>
  <si>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</si>
  <si>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</si>
  <si>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</si>
  <si>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</si>
  <si>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</si>
  <si>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</si>
  <si>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</si>
  <si>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</si>
  <si>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</si>
  <si>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</si>
  <si>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</si>
  <si>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</si>
  <si>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</si>
  <si>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</si>
  <si>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</si>
  <si>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</si>
  <si>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</si>
  <si>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</si>
  <si>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</si>
  <si>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</si>
  <si>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</si>
  <si>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</si>
  <si>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愛徳学園高等学校</t>
  </si>
  <si>
    <t>神戸市立工業高等専門学校</t>
  </si>
  <si>
    <t>974-5630</t>
  </si>
  <si>
    <t>792-6902</t>
  </si>
  <si>
    <t>992-7000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</si>
  <si>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</si>
  <si>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</si>
  <si>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</si>
  <si>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</si>
  <si>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</si>
  <si>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</si>
  <si>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氏　名(学年)</t>
  </si>
  <si>
    <t>神大附中等</t>
  </si>
  <si>
    <t>ｼﾝﾀﾞｲﾌﾁｭｳﾄｳ</t>
  </si>
  <si>
    <t>兵庫県立視覚特別支援学校</t>
  </si>
  <si>
    <t>00500</t>
  </si>
  <si>
    <t>00600</t>
  </si>
  <si>
    <t>○Ｃ</t>
  </si>
  <si>
    <t>○Ｄ</t>
  </si>
  <si>
    <t>○Ｅ</t>
  </si>
  <si>
    <t>21000</t>
  </si>
  <si>
    <t>八種競技</t>
  </si>
  <si>
    <t>03C</t>
  </si>
  <si>
    <t>神戸　鈴男(3)</t>
  </si>
  <si>
    <t>ｺｳﾍﾞ ｽｽﾞｵ</t>
  </si>
  <si>
    <t>A</t>
  </si>
  <si>
    <t>ﾅｼ</t>
  </si>
  <si>
    <t>神戸大学附属中等教育学校</t>
  </si>
  <si>
    <t>男　　子</t>
  </si>
  <si>
    <t>名</t>
  </si>
  <si>
    <t>女　　子</t>
  </si>
  <si>
    <t>神戸市中央区港島中町４－６－３</t>
  </si>
  <si>
    <t>TEL 078-302-2016</t>
  </si>
  <si>
    <t>302-2016</t>
  </si>
  <si>
    <t>夙    川</t>
  </si>
  <si>
    <t>ｼｭｸｶﾞﾜ</t>
  </si>
  <si>
    <t>神港神港橘</t>
  </si>
  <si>
    <t>ｼﾝｺｳｼﾝｺｳﾀﾁﾊﾞﾅ</t>
  </si>
  <si>
    <t>658-0023</t>
  </si>
  <si>
    <t>TEL 078-811-0232</t>
  </si>
  <si>
    <t>811-0232</t>
  </si>
  <si>
    <t>841-1501</t>
  </si>
  <si>
    <t>S</t>
  </si>
  <si>
    <t>B</t>
  </si>
  <si>
    <t>291-0771</t>
  </si>
  <si>
    <t>241-0076</t>
  </si>
  <si>
    <t>神港学園高等学校</t>
  </si>
  <si>
    <t>341-2133</t>
  </si>
  <si>
    <t>〒 650-0046</t>
  </si>
  <si>
    <t>650-0046</t>
  </si>
  <si>
    <t>691-1546</t>
  </si>
  <si>
    <t>神戸村野工業高等学校</t>
  </si>
  <si>
    <t>常盤女子高等学校</t>
  </si>
  <si>
    <t>691-0561</t>
  </si>
  <si>
    <t>741-1860</t>
  </si>
  <si>
    <t>TEL 078-</t>
  </si>
  <si>
    <t>神戸国際大学附属高等学校</t>
  </si>
  <si>
    <t>707-6464</t>
  </si>
  <si>
    <t>708-5353</t>
  </si>
  <si>
    <t>795-3311</t>
  </si>
  <si>
    <t>滝川第二高等学校</t>
  </si>
  <si>
    <t>神戸市立神港橘高等学校</t>
  </si>
  <si>
    <t>兵庫大学附属須磨ノ浦高等学校</t>
  </si>
  <si>
    <t>男子選手のシートを開き，登録番号順に、選手の氏名・ﾌﾘｶﾞﾅ・学年等を入力して確認を行う！</t>
  </si>
  <si>
    <t>初期設定のシートを開き，学校番号を入力後、必要事項の入力を行う！</t>
  </si>
  <si>
    <t>夙川高等学校</t>
  </si>
  <si>
    <t>神戸市兵庫区会下山町１－７－１</t>
  </si>
  <si>
    <t>TEL 078-578-7230</t>
  </si>
  <si>
    <t>578-7245</t>
  </si>
  <si>
    <t>山手　勝徳(1)</t>
  </si>
  <si>
    <t>ﾓﾘ ｶﾂﾉﾘ</t>
  </si>
  <si>
    <t>神戸山手女子高校　森(katsunori_mori＠kobeyamate.ed.jp）へメールで送ってください！
件名を例(4216・神戸山手女子高校・〇〇記録会　)とし、添付ファイル名にて送ってください</t>
  </si>
  <si>
    <t>森山手勝徳(1)</t>
  </si>
  <si>
    <t>ﾓﾘﾔﾏﾃ ｶﾂﾉﾘ</t>
  </si>
  <si>
    <t>2021年度 兵庫県高等学校陸上競技地区別記録会 神戸地区 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</si>
</sst>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20"/>
      <name val="ＤＦ特太ゴシック体"/>
      <family val="3"/>
    </font>
    <font>
      <sz val="10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9.5"/>
      <name val="ＭＳ 明朝"/>
      <family val="1"/>
    </font>
    <font>
      <b/>
      <u val="single"/>
      <sz val="18"/>
      <name val="ＭＳ 明朝"/>
      <family val="1"/>
    </font>
    <font>
      <b/>
      <sz val="16"/>
      <name val="ＭＳ 明朝"/>
      <family val="1"/>
    </font>
    <font>
      <b/>
      <sz val="11"/>
      <color indexed="16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b/>
      <u val="single"/>
      <sz val="14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dotted"/>
      <right style="dotted"/>
      <top style="thin"/>
      <bottom style="dotted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tted"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 style="dotted"/>
      <right style="dotted"/>
      <top style="thin"/>
      <bottom/>
    </border>
    <border>
      <left style="hair"/>
      <right style="hair"/>
      <top style="thin"/>
      <bottom style="thin"/>
    </border>
    <border>
      <left/>
      <right/>
      <top style="hair"/>
      <bottom style="thin"/>
    </border>
    <border>
      <left style="thin"/>
      <right style="hair"/>
      <top style="double"/>
      <bottom/>
    </border>
    <border>
      <left style="thin"/>
      <right style="hair"/>
      <top style="hair"/>
      <bottom style="hair"/>
    </border>
    <border>
      <left/>
      <right/>
      <top/>
      <bottom style="double"/>
    </border>
    <border>
      <left style="dotted"/>
      <right style="dotted"/>
      <top style="dotted"/>
      <bottom style="thin"/>
    </border>
    <border>
      <left style="hair"/>
      <right style="hair"/>
      <top/>
      <bottom style="hair"/>
    </border>
    <border>
      <left style="thin"/>
      <right style="thin"/>
      <top/>
      <bottom style="dotted"/>
    </border>
    <border>
      <left style="thin"/>
      <right/>
      <top/>
      <bottom/>
    </border>
    <border>
      <left style="thin"/>
      <right/>
      <top style="hair"/>
      <bottom style="thin"/>
    </border>
    <border>
      <left style="hair"/>
      <right style="hair"/>
      <top style="hair"/>
      <bottom style="double"/>
    </border>
    <border>
      <left style="medium"/>
      <right style="hair"/>
      <top style="hair"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thin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dotted"/>
      <top style="thin"/>
      <bottom/>
    </border>
    <border>
      <left style="medium"/>
      <right style="dotted"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double"/>
    </border>
    <border>
      <left style="hair"/>
      <right/>
      <top style="thin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hair"/>
      <right style="thin"/>
      <top style="thin"/>
      <bottom/>
    </border>
    <border>
      <left style="hair"/>
      <right style="thin"/>
      <top/>
      <bottom style="double"/>
    </border>
    <border>
      <left/>
      <right style="double"/>
      <top style="hair"/>
      <bottom style="thin"/>
    </border>
    <border>
      <left style="hair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17" fillId="34" borderId="0" xfId="0" applyFont="1" applyFill="1" applyAlignment="1">
      <alignment horizontal="left" vertical="center" wrapText="1"/>
    </xf>
    <xf numFmtId="0" fontId="3" fillId="35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36" borderId="11" xfId="0" applyFont="1" applyFill="1" applyBorder="1" applyAlignment="1" applyProtection="1">
      <alignment horizontal="center"/>
      <protection hidden="1"/>
    </xf>
    <xf numFmtId="0" fontId="3" fillId="36" borderId="10" xfId="0" applyFont="1" applyFill="1" applyBorder="1" applyAlignment="1" applyProtection="1">
      <alignment horizontal="center"/>
      <protection hidden="1"/>
    </xf>
    <xf numFmtId="0" fontId="3" fillId="36" borderId="1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3" fillId="35" borderId="10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36" borderId="30" xfId="0" applyNumberFormat="1" applyFont="1" applyFill="1" applyBorder="1" applyAlignment="1" applyProtection="1">
      <alignment horizontal="center" vertical="center"/>
      <protection hidden="1"/>
    </xf>
    <xf numFmtId="49" fontId="8" fillId="36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hidden="1"/>
    </xf>
    <xf numFmtId="0" fontId="3" fillId="36" borderId="32" xfId="0" applyFont="1" applyFill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0" fontId="3" fillId="36" borderId="15" xfId="0" applyFont="1" applyFill="1" applyBorder="1" applyAlignment="1" applyProtection="1">
      <alignment/>
      <protection hidden="1"/>
    </xf>
    <xf numFmtId="0" fontId="3" fillId="36" borderId="34" xfId="0" applyFont="1" applyFill="1" applyBorder="1" applyAlignment="1" applyProtection="1">
      <alignment/>
      <protection hidden="1"/>
    </xf>
    <xf numFmtId="0" fontId="3" fillId="36" borderId="35" xfId="0" applyFont="1" applyFill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49" fontId="3" fillId="34" borderId="36" xfId="0" applyNumberFormat="1" applyFont="1" applyFill="1" applyBorder="1" applyAlignment="1" applyProtection="1">
      <alignment horizontal="center" vertical="center"/>
      <protection hidden="1"/>
    </xf>
    <xf numFmtId="0" fontId="3" fillId="34" borderId="36" xfId="0" applyNumberFormat="1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distributed" vertical="center"/>
      <protection hidden="1"/>
    </xf>
    <xf numFmtId="0" fontId="3" fillId="36" borderId="37" xfId="0" applyFont="1" applyFill="1" applyBorder="1" applyAlignment="1" applyProtection="1">
      <alignment horizontal="distributed" vertical="center"/>
      <protection hidden="1"/>
    </xf>
    <xf numFmtId="0" fontId="3" fillId="36" borderId="38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36" borderId="0" xfId="0" applyFont="1" applyFill="1" applyAlignment="1" applyProtection="1">
      <alignment/>
      <protection hidden="1"/>
    </xf>
    <xf numFmtId="0" fontId="3" fillId="0" borderId="35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/>
    </xf>
    <xf numFmtId="0" fontId="4" fillId="36" borderId="4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76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vertical="center" textRotation="255"/>
      <protection hidden="1"/>
    </xf>
    <xf numFmtId="0" fontId="26" fillId="0" borderId="0" xfId="0" applyFont="1" applyBorder="1" applyAlignment="1" applyProtection="1">
      <alignment vertical="center"/>
      <protection hidden="1"/>
    </xf>
    <xf numFmtId="6" fontId="15" fillId="0" borderId="0" xfId="57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2" fillId="0" borderId="41" xfId="0" applyFont="1" applyBorder="1" applyAlignment="1" applyProtection="1">
      <alignment horizontal="center" vertical="center" shrinkToFit="1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4" fillId="0" borderId="45" xfId="0" applyFont="1" applyFill="1" applyBorder="1" applyAlignment="1" applyProtection="1">
      <alignment horizontal="center" vertical="center"/>
      <protection hidden="1"/>
    </xf>
    <xf numFmtId="49" fontId="4" fillId="36" borderId="46" xfId="0" applyNumberFormat="1" applyFont="1" applyFill="1" applyBorder="1" applyAlignment="1" applyProtection="1">
      <alignment horizontal="center" vertical="center"/>
      <protection hidden="1"/>
    </xf>
    <xf numFmtId="49" fontId="3" fillId="36" borderId="46" xfId="0" applyNumberFormat="1" applyFont="1" applyFill="1" applyBorder="1" applyAlignment="1" applyProtection="1">
      <alignment horizontal="center" vertical="center"/>
      <protection hidden="1"/>
    </xf>
    <xf numFmtId="0" fontId="3" fillId="37" borderId="19" xfId="0" applyFont="1" applyFill="1" applyBorder="1" applyAlignment="1" applyProtection="1">
      <alignment horizontal="distributed"/>
      <protection hidden="1"/>
    </xf>
    <xf numFmtId="0" fontId="3" fillId="34" borderId="19" xfId="0" applyFont="1" applyFill="1" applyBorder="1" applyAlignment="1" applyProtection="1">
      <alignment horizontal="distributed"/>
      <protection hidden="1"/>
    </xf>
    <xf numFmtId="0" fontId="3" fillId="0" borderId="19" xfId="0" applyFont="1" applyFill="1" applyBorder="1" applyAlignment="1" applyProtection="1">
      <alignment/>
      <protection locked="0"/>
    </xf>
    <xf numFmtId="49" fontId="3" fillId="34" borderId="19" xfId="0" applyNumberFormat="1" applyFont="1" applyFill="1" applyBorder="1" applyAlignment="1" applyProtection="1">
      <alignment horizontal="center"/>
      <protection hidden="1"/>
    </xf>
    <xf numFmtId="49" fontId="3" fillId="0" borderId="19" xfId="0" applyNumberFormat="1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right"/>
      <protection hidden="1"/>
    </xf>
    <xf numFmtId="0" fontId="3" fillId="34" borderId="19" xfId="0" applyFont="1" applyFill="1" applyBorder="1" applyAlignment="1" applyProtection="1">
      <alignment/>
      <protection hidden="1"/>
    </xf>
    <xf numFmtId="49" fontId="3" fillId="34" borderId="19" xfId="0" applyNumberFormat="1" applyFont="1" applyFill="1" applyBorder="1" applyAlignment="1" applyProtection="1" quotePrefix="1">
      <alignment horizontal="center"/>
      <protection hidden="1"/>
    </xf>
    <xf numFmtId="0" fontId="3" fillId="37" borderId="47" xfId="0" applyFont="1" applyFill="1" applyBorder="1" applyAlignment="1" applyProtection="1">
      <alignment horizontal="distributed"/>
      <protection hidden="1"/>
    </xf>
    <xf numFmtId="0" fontId="3" fillId="34" borderId="47" xfId="0" applyFont="1" applyFill="1" applyBorder="1" applyAlignment="1" applyProtection="1">
      <alignment horizontal="distributed"/>
      <protection hidden="1"/>
    </xf>
    <xf numFmtId="0" fontId="3" fillId="0" borderId="47" xfId="0" applyFont="1" applyFill="1" applyBorder="1" applyAlignment="1" applyProtection="1">
      <alignment/>
      <protection locked="0"/>
    </xf>
    <xf numFmtId="49" fontId="3" fillId="34" borderId="47" xfId="0" applyNumberFormat="1" applyFont="1" applyFill="1" applyBorder="1" applyAlignment="1" applyProtection="1">
      <alignment horizontal="center"/>
      <protection hidden="1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0" fontId="3" fillId="34" borderId="47" xfId="0" applyFont="1" applyFill="1" applyBorder="1" applyAlignment="1" applyProtection="1">
      <alignment horizontal="right"/>
      <protection hidden="1"/>
    </xf>
    <xf numFmtId="0" fontId="3" fillId="34" borderId="4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distributed"/>
      <protection hidden="1"/>
    </xf>
    <xf numFmtId="0" fontId="3" fillId="34" borderId="28" xfId="0" applyFont="1" applyFill="1" applyBorder="1" applyAlignment="1" applyProtection="1">
      <alignment horizontal="distributed"/>
      <protection hidden="1"/>
    </xf>
    <xf numFmtId="0" fontId="3" fillId="0" borderId="28" xfId="0" applyFont="1" applyFill="1" applyBorder="1" applyAlignment="1" applyProtection="1">
      <alignment/>
      <protection locked="0"/>
    </xf>
    <xf numFmtId="49" fontId="3" fillId="34" borderId="28" xfId="0" applyNumberFormat="1" applyFont="1" applyFill="1" applyBorder="1" applyAlignment="1" applyProtection="1">
      <alignment horizontal="center"/>
      <protection hidden="1"/>
    </xf>
    <xf numFmtId="49" fontId="3" fillId="0" borderId="28" xfId="0" applyNumberFormat="1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right"/>
      <protection hidden="1"/>
    </xf>
    <xf numFmtId="0" fontId="3" fillId="34" borderId="28" xfId="0" applyFont="1" applyFill="1" applyBorder="1" applyAlignment="1" applyProtection="1">
      <alignment/>
      <protection hidden="1"/>
    </xf>
    <xf numFmtId="49" fontId="3" fillId="34" borderId="28" xfId="0" applyNumberFormat="1" applyFont="1" applyFill="1" applyBorder="1" applyAlignment="1" applyProtection="1" quotePrefix="1">
      <alignment horizontal="center"/>
      <protection hidden="1"/>
    </xf>
    <xf numFmtId="0" fontId="3" fillId="0" borderId="48" xfId="0" applyFont="1" applyFill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49" fontId="3" fillId="0" borderId="33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vertical="center"/>
      <protection hidden="1"/>
    </xf>
    <xf numFmtId="0" fontId="10" fillId="0" borderId="39" xfId="0" applyFont="1" applyBorder="1" applyAlignment="1" applyProtection="1">
      <alignment vertical="center"/>
      <protection hidden="1"/>
    </xf>
    <xf numFmtId="0" fontId="10" fillId="0" borderId="50" xfId="0" applyFont="1" applyBorder="1" applyAlignment="1" applyProtection="1">
      <alignment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4" fillId="0" borderId="53" xfId="0" applyFont="1" applyBorder="1" applyAlignment="1" applyProtection="1">
      <alignment horizontal="center"/>
      <protection hidden="1"/>
    </xf>
    <xf numFmtId="0" fontId="25" fillId="0" borderId="54" xfId="0" applyFont="1" applyBorder="1" applyAlignment="1" applyProtection="1">
      <alignment horizontal="center" vertical="center"/>
      <protection hidden="1"/>
    </xf>
    <xf numFmtId="0" fontId="25" fillId="0" borderId="55" xfId="0" applyFont="1" applyBorder="1" applyAlignment="1" applyProtection="1">
      <alignment vertical="center"/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5" fillId="0" borderId="57" xfId="0" applyFont="1" applyBorder="1" applyAlignment="1" applyProtection="1">
      <alignment vertical="center"/>
      <protection hidden="1"/>
    </xf>
    <xf numFmtId="0" fontId="25" fillId="0" borderId="52" xfId="0" applyFont="1" applyBorder="1" applyAlignment="1" applyProtection="1">
      <alignment horizontal="center" vertical="center"/>
      <protection hidden="1"/>
    </xf>
    <xf numFmtId="0" fontId="25" fillId="0" borderId="58" xfId="0" applyFont="1" applyBorder="1" applyAlignment="1" applyProtection="1">
      <alignment vertical="center"/>
      <protection hidden="1"/>
    </xf>
    <xf numFmtId="0" fontId="3" fillId="0" borderId="5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36" borderId="6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 hidden="1"/>
    </xf>
    <xf numFmtId="0" fontId="4" fillId="36" borderId="61" xfId="0" applyFont="1" applyFill="1" applyBorder="1" applyAlignment="1" applyProtection="1">
      <alignment horizontal="center" vertical="center"/>
      <protection hidden="1"/>
    </xf>
    <xf numFmtId="0" fontId="4" fillId="36" borderId="62" xfId="0" applyFont="1" applyFill="1" applyBorder="1" applyAlignment="1" applyProtection="1">
      <alignment horizontal="center" vertical="center"/>
      <protection hidden="1"/>
    </xf>
    <xf numFmtId="0" fontId="4" fillId="36" borderId="63" xfId="0" applyFont="1" applyFill="1" applyBorder="1" applyAlignment="1" applyProtection="1">
      <alignment horizontal="center" vertical="center"/>
      <protection hidden="1"/>
    </xf>
    <xf numFmtId="0" fontId="4" fillId="36" borderId="64" xfId="0" applyFont="1" applyFill="1" applyBorder="1" applyAlignment="1" applyProtection="1">
      <alignment horizontal="center" vertical="center"/>
      <protection hidden="1"/>
    </xf>
    <xf numFmtId="49" fontId="3" fillId="34" borderId="65" xfId="0" applyNumberFormat="1" applyFont="1" applyFill="1" applyBorder="1" applyAlignment="1" applyProtection="1">
      <alignment horizontal="center" vertical="center"/>
      <protection hidden="1"/>
    </xf>
    <xf numFmtId="0" fontId="3" fillId="34" borderId="66" xfId="0" applyFont="1" applyFill="1" applyBorder="1" applyAlignment="1" applyProtection="1">
      <alignment horizontal="distributed" vertical="center"/>
      <protection hidden="1"/>
    </xf>
    <xf numFmtId="0" fontId="3" fillId="34" borderId="67" xfId="0" applyFont="1" applyFill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4" borderId="68" xfId="0" applyNumberFormat="1" applyFont="1" applyFill="1" applyBorder="1" applyAlignment="1">
      <alignment horizontal="center" vertical="center"/>
    </xf>
    <xf numFmtId="49" fontId="3" fillId="34" borderId="69" xfId="0" applyNumberFormat="1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distributed" vertical="center"/>
    </xf>
    <xf numFmtId="0" fontId="3" fillId="34" borderId="71" xfId="0" applyFont="1" applyFill="1" applyBorder="1" applyAlignment="1">
      <alignment horizontal="distributed" vertical="center"/>
    </xf>
    <xf numFmtId="0" fontId="4" fillId="36" borderId="72" xfId="0" applyFont="1" applyFill="1" applyBorder="1" applyAlignment="1" applyProtection="1">
      <alignment horizontal="center" vertical="center" wrapText="1"/>
      <protection hidden="1"/>
    </xf>
    <xf numFmtId="0" fontId="3" fillId="38" borderId="6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1" xfId="0" applyFont="1" applyFill="1" applyBorder="1" applyAlignment="1" applyProtection="1">
      <alignment vertical="center"/>
      <protection locked="0"/>
    </xf>
    <xf numFmtId="0" fontId="14" fillId="1" borderId="51" xfId="0" applyFont="1" applyFill="1" applyBorder="1" applyAlignment="1" applyProtection="1">
      <alignment horizontal="center" vertical="center"/>
      <protection hidden="1"/>
    </xf>
    <xf numFmtId="0" fontId="14" fillId="1" borderId="45" xfId="0" applyFont="1" applyFill="1" applyBorder="1" applyAlignment="1" applyProtection="1">
      <alignment horizontal="center" vertical="center"/>
      <protection hidden="1"/>
    </xf>
    <xf numFmtId="0" fontId="12" fillId="1" borderId="19" xfId="0" applyFont="1" applyFill="1" applyBorder="1" applyAlignment="1" applyProtection="1">
      <alignment horizontal="center" vertical="center"/>
      <protection hidden="1"/>
    </xf>
    <xf numFmtId="0" fontId="12" fillId="1" borderId="73" xfId="0" applyFont="1" applyFill="1" applyBorder="1" applyAlignment="1" applyProtection="1">
      <alignment horizontal="center" vertical="center"/>
      <protection hidden="1"/>
    </xf>
    <xf numFmtId="0" fontId="12" fillId="1" borderId="28" xfId="0" applyFont="1" applyFill="1" applyBorder="1" applyAlignment="1" applyProtection="1">
      <alignment horizontal="center" vertical="center"/>
      <protection hidden="1"/>
    </xf>
    <xf numFmtId="0" fontId="12" fillId="1" borderId="74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7" fillId="34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7" fillId="34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6" borderId="60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1" fillId="36" borderId="0" xfId="0" applyFont="1" applyFill="1" applyAlignment="1">
      <alignment horizontal="left" vertical="center"/>
    </xf>
    <xf numFmtId="0" fontId="15" fillId="34" borderId="60" xfId="0" applyFont="1" applyFill="1" applyBorder="1" applyAlignment="1">
      <alignment horizontal="left" vertical="center" wrapText="1"/>
    </xf>
    <xf numFmtId="0" fontId="15" fillId="34" borderId="77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15" fillId="34" borderId="60" xfId="0" applyFont="1" applyFill="1" applyBorder="1" applyAlignment="1">
      <alignment horizontal="left" vertical="center"/>
    </xf>
    <xf numFmtId="0" fontId="15" fillId="34" borderId="77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9" fillId="36" borderId="0" xfId="0" applyFont="1" applyFill="1" applyAlignment="1">
      <alignment horizontal="center" vertical="center"/>
    </xf>
    <xf numFmtId="0" fontId="3" fillId="0" borderId="78" xfId="0" applyFont="1" applyBorder="1" applyAlignment="1" applyProtection="1">
      <alignment horizontal="center" vertical="center" textRotation="255"/>
      <protection hidden="1"/>
    </xf>
    <xf numFmtId="0" fontId="3" fillId="0" borderId="79" xfId="0" applyFont="1" applyBorder="1" applyAlignment="1" applyProtection="1">
      <alignment horizontal="center" vertical="center" textRotation="255"/>
      <protection hidden="1"/>
    </xf>
    <xf numFmtId="0" fontId="3" fillId="0" borderId="80" xfId="0" applyFont="1" applyBorder="1" applyAlignment="1" applyProtection="1">
      <alignment horizontal="center" vertical="center" textRotation="255"/>
      <protection hidden="1"/>
    </xf>
    <xf numFmtId="0" fontId="3" fillId="38" borderId="60" xfId="0" applyFont="1" applyFill="1" applyBorder="1" applyAlignment="1" applyProtection="1">
      <alignment horizontal="left" vertical="center"/>
      <protection locked="0"/>
    </xf>
    <xf numFmtId="0" fontId="3" fillId="38" borderId="77" xfId="0" applyFont="1" applyFill="1" applyBorder="1" applyAlignment="1" applyProtection="1">
      <alignment horizontal="left" vertical="center"/>
      <protection locked="0"/>
    </xf>
    <xf numFmtId="0" fontId="3" fillId="38" borderId="11" xfId="0" applyFont="1" applyFill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hidden="1"/>
    </xf>
    <xf numFmtId="0" fontId="3" fillId="0" borderId="77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77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4" fillId="36" borderId="81" xfId="0" applyFont="1" applyFill="1" applyBorder="1" applyAlignment="1" applyProtection="1">
      <alignment horizontal="center" vertical="center" wrapText="1"/>
      <protection hidden="1"/>
    </xf>
    <xf numFmtId="0" fontId="4" fillId="36" borderId="82" xfId="0" applyFont="1" applyFill="1" applyBorder="1" applyAlignment="1" applyProtection="1">
      <alignment horizontal="center" vertical="center" wrapText="1"/>
      <protection hidden="1"/>
    </xf>
    <xf numFmtId="0" fontId="4" fillId="36" borderId="40" xfId="0" applyFont="1" applyFill="1" applyBorder="1" applyAlignment="1" applyProtection="1">
      <alignment horizontal="center" vertical="center"/>
      <protection hidden="1"/>
    </xf>
    <xf numFmtId="0" fontId="4" fillId="36" borderId="72" xfId="0" applyFont="1" applyFill="1" applyBorder="1" applyAlignment="1" applyProtection="1">
      <alignment horizontal="center" vertical="center"/>
      <protection hidden="1"/>
    </xf>
    <xf numFmtId="0" fontId="4" fillId="36" borderId="83" xfId="0" applyFont="1" applyFill="1" applyBorder="1" applyAlignment="1" applyProtection="1">
      <alignment horizontal="center" vertical="center"/>
      <protection hidden="1"/>
    </xf>
    <xf numFmtId="0" fontId="4" fillId="36" borderId="84" xfId="0" applyFont="1" applyFill="1" applyBorder="1" applyAlignment="1" applyProtection="1">
      <alignment horizontal="center" vertical="center"/>
      <protection hidden="1"/>
    </xf>
    <xf numFmtId="0" fontId="4" fillId="36" borderId="85" xfId="0" applyFont="1" applyFill="1" applyBorder="1" applyAlignment="1" applyProtection="1">
      <alignment horizontal="center" vertical="center"/>
      <protection hidden="1"/>
    </xf>
    <xf numFmtId="0" fontId="4" fillId="36" borderId="86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shrinkToFit="1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20" fillId="0" borderId="77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 shrinkToFit="1"/>
      <protection hidden="1"/>
    </xf>
    <xf numFmtId="0" fontId="20" fillId="0" borderId="60" xfId="0" applyFont="1" applyBorder="1" applyAlignment="1" applyProtection="1">
      <alignment vertical="center" shrinkToFit="1"/>
      <protection hidden="1"/>
    </xf>
    <xf numFmtId="0" fontId="20" fillId="0" borderId="77" xfId="0" applyFont="1" applyBorder="1" applyAlignment="1" applyProtection="1">
      <alignment vertical="center" shrinkToFit="1"/>
      <protection hidden="1"/>
    </xf>
    <xf numFmtId="0" fontId="20" fillId="0" borderId="11" xfId="0" applyFont="1" applyBorder="1" applyAlignment="1" applyProtection="1">
      <alignment vertical="center" shrinkToFit="1"/>
      <protection hidden="1"/>
    </xf>
    <xf numFmtId="0" fontId="11" fillId="0" borderId="87" xfId="0" applyFont="1" applyBorder="1" applyAlignment="1" applyProtection="1">
      <alignment horizontal="center" vertical="center" wrapText="1"/>
      <protection hidden="1"/>
    </xf>
    <xf numFmtId="0" fontId="11" fillId="0" borderId="88" xfId="0" applyFont="1" applyBorder="1" applyAlignment="1" applyProtection="1">
      <alignment horizontal="center" vertical="center" wrapText="1"/>
      <protection hidden="1"/>
    </xf>
    <xf numFmtId="0" fontId="11" fillId="0" borderId="89" xfId="0" applyFont="1" applyBorder="1" applyAlignment="1" applyProtection="1">
      <alignment horizontal="center" vertical="center" wrapText="1"/>
      <protection hidden="1"/>
    </xf>
    <xf numFmtId="0" fontId="12" fillId="0" borderId="60" xfId="0" applyFont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horizontal="center" vertical="center"/>
      <protection hidden="1"/>
    </xf>
    <xf numFmtId="0" fontId="15" fillId="0" borderId="90" xfId="0" applyFont="1" applyBorder="1" applyAlignment="1" applyProtection="1">
      <alignment horizontal="center" vertical="center"/>
      <protection hidden="1"/>
    </xf>
    <xf numFmtId="0" fontId="15" fillId="0" borderId="91" xfId="0" applyFont="1" applyBorder="1" applyAlignment="1" applyProtection="1">
      <alignment horizontal="center" vertical="center"/>
      <protection hidden="1"/>
    </xf>
    <xf numFmtId="0" fontId="13" fillId="0" borderId="92" xfId="0" applyFont="1" applyBorder="1" applyAlignment="1" applyProtection="1">
      <alignment horizontal="center" vertical="center" wrapText="1"/>
      <protection hidden="1"/>
    </xf>
    <xf numFmtId="0" fontId="13" fillId="0" borderId="93" xfId="0" applyFont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4" fillId="0" borderId="94" xfId="0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94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4" fillId="0" borderId="95" xfId="0" applyFont="1" applyFill="1" applyBorder="1" applyAlignment="1" applyProtection="1">
      <alignment horizontal="center" vertical="center"/>
      <protection hidden="1"/>
    </xf>
    <xf numFmtId="0" fontId="14" fillId="0" borderId="90" xfId="0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vertical="center"/>
      <protection hidden="1"/>
    </xf>
    <xf numFmtId="0" fontId="16" fillId="0" borderId="38" xfId="0" applyFont="1" applyBorder="1" applyAlignment="1" applyProtection="1">
      <alignment vertical="center"/>
      <protection hidden="1"/>
    </xf>
    <xf numFmtId="0" fontId="16" fillId="0" borderId="96" xfId="0" applyFont="1" applyBorder="1" applyAlignment="1" applyProtection="1">
      <alignment vertical="center"/>
      <protection hidden="1"/>
    </xf>
    <xf numFmtId="0" fontId="16" fillId="0" borderId="32" xfId="0" applyFont="1" applyBorder="1" applyAlignment="1" applyProtection="1">
      <alignment vertical="center"/>
      <protection hidden="1"/>
    </xf>
    <xf numFmtId="0" fontId="16" fillId="0" borderId="33" xfId="0" applyFont="1" applyBorder="1" applyAlignment="1" applyProtection="1">
      <alignment vertical="center"/>
      <protection hidden="1"/>
    </xf>
    <xf numFmtId="0" fontId="16" fillId="0" borderId="97" xfId="0" applyFont="1" applyBorder="1" applyAlignment="1" applyProtection="1">
      <alignment vertical="center"/>
      <protection hidden="1"/>
    </xf>
    <xf numFmtId="0" fontId="14" fillId="0" borderId="98" xfId="0" applyFont="1" applyBorder="1" applyAlignment="1" applyProtection="1">
      <alignment horizontal="center" vertical="center"/>
      <protection hidden="1"/>
    </xf>
    <xf numFmtId="0" fontId="14" fillId="0" borderId="9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4" fillId="0" borderId="100" xfId="0" applyFont="1" applyFill="1" applyBorder="1" applyAlignment="1" applyProtection="1">
      <alignment horizontal="center" vertical="center"/>
      <protection hidden="1"/>
    </xf>
    <xf numFmtId="0" fontId="14" fillId="0" borderId="101" xfId="0" applyFont="1" applyFill="1" applyBorder="1" applyAlignment="1" applyProtection="1">
      <alignment horizontal="center" vertical="center"/>
      <protection hidden="1"/>
    </xf>
    <xf numFmtId="0" fontId="14" fillId="0" borderId="100" xfId="0" applyFont="1" applyFill="1" applyBorder="1" applyAlignment="1" applyProtection="1">
      <alignment horizontal="center" vertical="center" wrapText="1"/>
      <protection hidden="1"/>
    </xf>
    <xf numFmtId="0" fontId="14" fillId="0" borderId="101" xfId="0" applyFont="1" applyFill="1" applyBorder="1" applyAlignment="1" applyProtection="1">
      <alignment horizontal="center" vertical="center" wrapText="1"/>
      <protection hidden="1"/>
    </xf>
    <xf numFmtId="0" fontId="14" fillId="0" borderId="102" xfId="0" applyFont="1" applyBorder="1" applyAlignment="1" applyProtection="1">
      <alignment horizontal="center" vertical="center" wrapText="1"/>
      <protection hidden="1"/>
    </xf>
    <xf numFmtId="0" fontId="14" fillId="0" borderId="103" xfId="0" applyFont="1" applyBorder="1" applyAlignment="1" applyProtection="1">
      <alignment horizontal="center" vertical="center" wrapText="1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6" fontId="16" fillId="0" borderId="60" xfId="57" applyFont="1" applyBorder="1" applyAlignment="1" applyProtection="1">
      <alignment horizontal="center" vertical="center"/>
      <protection hidden="1"/>
    </xf>
    <xf numFmtId="6" fontId="16" fillId="0" borderId="77" xfId="57" applyFont="1" applyBorder="1" applyAlignment="1" applyProtection="1">
      <alignment horizontal="center" vertical="center"/>
      <protection hidden="1"/>
    </xf>
    <xf numFmtId="6" fontId="16" fillId="0" borderId="11" xfId="57" applyFont="1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vertical="center"/>
      <protection hidden="1"/>
    </xf>
    <xf numFmtId="0" fontId="20" fillId="0" borderId="77" xfId="0" applyFont="1" applyBorder="1" applyAlignment="1" applyProtection="1">
      <alignment vertical="center"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104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5" fillId="0" borderId="105" xfId="0" applyFont="1" applyBorder="1" applyAlignment="1" applyProtection="1">
      <alignment horizontal="center" vertical="center"/>
      <protection hidden="1"/>
    </xf>
    <xf numFmtId="0" fontId="15" fillId="0" borderId="106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0</xdr:col>
      <xdr:colOff>876300</xdr:colOff>
      <xdr:row>1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542925" y="304800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2" name="AutoShape 15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18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5" name="AutoShape 19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6" name="AutoShape 20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7" name="AutoShape 21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8" name="AutoShape 22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9" name="AutoShape 23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0" name="AutoShape 21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1" name="AutoShape 22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2" name="AutoShape 23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171450</xdr:colOff>
      <xdr:row>3</xdr:row>
      <xdr:rowOff>95250</xdr:rowOff>
    </xdr:from>
    <xdr:ext cx="1371600" cy="1114425"/>
    <xdr:sp macro="[0]!データ作成001">
      <xdr:nvSpPr>
        <xdr:cNvPr id="1" name="AutoShape 1"/>
        <xdr:cNvSpPr>
          <a:spLocks/>
        </xdr:cNvSpPr>
      </xdr:nvSpPr>
      <xdr:spPr>
        <a:xfrm>
          <a:off x="6800850" y="438150"/>
          <a:ext cx="1371600" cy="11144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2</xdr:row>
      <xdr:rowOff>9525</xdr:rowOff>
    </xdr:from>
    <xdr:to>
      <xdr:col>16</xdr:col>
      <xdr:colOff>561975</xdr:colOff>
      <xdr:row>10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8905875" y="371475"/>
          <a:ext cx="2990850" cy="1514475"/>
        </a:xfrm>
        <a:prstGeom prst="wedgeRoundRectCallout">
          <a:avLst>
            <a:gd name="adj1" fmla="val -79615"/>
            <a:gd name="adj2" fmla="val -601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2</xdr:row>
      <xdr:rowOff>38100</xdr:rowOff>
    </xdr:from>
    <xdr:to>
      <xdr:col>18</xdr:col>
      <xdr:colOff>428625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505950" y="381000"/>
          <a:ext cx="2981325" cy="1095375"/>
        </a:xfrm>
        <a:prstGeom prst="wedgeRoundRectCallout">
          <a:avLst>
            <a:gd name="adj1" fmla="val -79615"/>
            <a:gd name="adj2" fmla="val -6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Ｅ列ｄｂで昇順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Ｍ列種目数で昇順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E32" sqref="E32"/>
    </sheetView>
  </sheetViews>
  <sheetFormatPr defaultColWidth="8.875" defaultRowHeight="13.5"/>
  <cols>
    <col min="1" max="7" width="17.375" style="161" customWidth="1"/>
    <col min="8" max="16384" width="8.875" style="161" customWidth="1"/>
  </cols>
  <sheetData>
    <row r="1" spans="1:7" ht="24">
      <c r="A1" s="214" t="s">
        <v>166</v>
      </c>
      <c r="B1" s="214"/>
      <c r="C1" s="214"/>
      <c r="D1" s="214"/>
      <c r="E1" s="214"/>
      <c r="F1" s="214"/>
      <c r="G1" s="214"/>
    </row>
    <row r="2" spans="1:7" s="192" customFormat="1" ht="15" customHeight="1">
      <c r="A2" s="211" t="s">
        <v>655</v>
      </c>
      <c r="B2" s="212"/>
      <c r="C2" s="212"/>
      <c r="D2" s="212"/>
      <c r="E2" s="212"/>
      <c r="F2" s="212"/>
      <c r="G2" s="213"/>
    </row>
    <row r="3" s="193" customFormat="1" ht="15" customHeight="1"/>
    <row r="4" s="193" customFormat="1" ht="15" customHeight="1"/>
    <row r="5" spans="1:7" s="194" customFormat="1" ht="15" customHeight="1">
      <c r="A5" s="211" t="s">
        <v>654</v>
      </c>
      <c r="B5" s="212"/>
      <c r="C5" s="212"/>
      <c r="D5" s="212"/>
      <c r="E5" s="212"/>
      <c r="F5" s="212"/>
      <c r="G5" s="213"/>
    </row>
    <row r="6" spans="2:4" s="195" customFormat="1" ht="15" customHeight="1">
      <c r="B6" s="197">
        <v>2101</v>
      </c>
      <c r="C6" s="197" t="s">
        <v>614</v>
      </c>
      <c r="D6" s="197" t="s">
        <v>615</v>
      </c>
    </row>
    <row r="7" s="195" customFormat="1" ht="15" customHeight="1"/>
    <row r="8" spans="1:7" s="194" customFormat="1" ht="15" customHeight="1">
      <c r="A8" s="211" t="s">
        <v>135</v>
      </c>
      <c r="B8" s="212"/>
      <c r="C8" s="212"/>
      <c r="D8" s="212"/>
      <c r="E8" s="212"/>
      <c r="F8" s="212"/>
      <c r="G8" s="213"/>
    </row>
    <row r="9" s="195" customFormat="1" ht="15" customHeight="1"/>
    <row r="10" s="195" customFormat="1" ht="15" customHeight="1"/>
    <row r="11" spans="1:7" s="194" customFormat="1" ht="15" customHeight="1">
      <c r="A11" s="211" t="s">
        <v>161</v>
      </c>
      <c r="B11" s="212"/>
      <c r="C11" s="212"/>
      <c r="D11" s="212"/>
      <c r="E11" s="212"/>
      <c r="F11" s="212"/>
      <c r="G11" s="213"/>
    </row>
    <row r="12" s="195" customFormat="1" ht="15" customHeight="1"/>
    <row r="13" s="195" customFormat="1" ht="15" customHeight="1"/>
    <row r="14" spans="1:7" s="194" customFormat="1" ht="15" customHeight="1">
      <c r="A14" s="211" t="s">
        <v>136</v>
      </c>
      <c r="B14" s="212"/>
      <c r="C14" s="212"/>
      <c r="D14" s="212"/>
      <c r="E14" s="212"/>
      <c r="F14" s="212"/>
      <c r="G14" s="213"/>
    </row>
    <row r="15" s="195" customFormat="1" ht="15" customHeight="1"/>
    <row r="16" s="195" customFormat="1" ht="15" customHeight="1"/>
    <row r="17" spans="1:7" s="194" customFormat="1" ht="15" customHeight="1">
      <c r="A17" s="211" t="s">
        <v>477</v>
      </c>
      <c r="B17" s="212"/>
      <c r="C17" s="212"/>
      <c r="D17" s="212"/>
      <c r="E17" s="212"/>
      <c r="F17" s="212"/>
      <c r="G17" s="213"/>
    </row>
    <row r="18" s="195" customFormat="1" ht="15" customHeight="1"/>
    <row r="19" s="195" customFormat="1" ht="15" customHeight="1"/>
    <row r="20" spans="1:7" s="4" customFormat="1" ht="30.75" customHeight="1">
      <c r="A20" s="208" t="s">
        <v>662</v>
      </c>
      <c r="B20" s="209"/>
      <c r="C20" s="209"/>
      <c r="D20" s="209"/>
      <c r="E20" s="209"/>
      <c r="F20" s="209"/>
      <c r="G20" s="210"/>
    </row>
    <row r="21" s="195" customFormat="1" ht="15" customHeight="1"/>
    <row r="22" s="195" customFormat="1" ht="15" customHeight="1"/>
    <row r="23" spans="1:7" s="194" customFormat="1" ht="15" customHeight="1">
      <c r="A23" s="211" t="s">
        <v>525</v>
      </c>
      <c r="B23" s="212"/>
      <c r="C23" s="212"/>
      <c r="D23" s="212"/>
      <c r="E23" s="212"/>
      <c r="F23" s="212"/>
      <c r="G23" s="213"/>
    </row>
    <row r="24" spans="1:7" s="193" customFormat="1" ht="15" customHeight="1">
      <c r="A24" s="196" t="s">
        <v>137</v>
      </c>
      <c r="B24" s="207" t="s">
        <v>138</v>
      </c>
      <c r="C24" s="207"/>
      <c r="D24" s="207"/>
      <c r="E24" s="207"/>
      <c r="F24" s="207"/>
      <c r="G24" s="207"/>
    </row>
    <row r="25" spans="1:7" s="193" customFormat="1" ht="15" customHeight="1">
      <c r="A25" s="196" t="s">
        <v>139</v>
      </c>
      <c r="B25" s="207" t="s">
        <v>476</v>
      </c>
      <c r="C25" s="207"/>
      <c r="D25" s="207"/>
      <c r="E25" s="207"/>
      <c r="F25" s="207"/>
      <c r="G25" s="207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1">
    <mergeCell ref="A23:G23"/>
    <mergeCell ref="B24:G24"/>
    <mergeCell ref="B25:G25"/>
    <mergeCell ref="A20:G20"/>
    <mergeCell ref="A14:G14"/>
    <mergeCell ref="A17:G17"/>
    <mergeCell ref="A1:G1"/>
    <mergeCell ref="A2:G2"/>
    <mergeCell ref="A8:G8"/>
    <mergeCell ref="A11:G11"/>
    <mergeCell ref="A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300"/>
  <sheetViews>
    <sheetView zoomScalePageLayoutView="0" workbookViewId="0" topLeftCell="A601">
      <selection activeCell="C2" sqref="C2"/>
    </sheetView>
  </sheetViews>
  <sheetFormatPr defaultColWidth="9.00390625" defaultRowHeight="13.5"/>
  <cols>
    <col min="1" max="1" width="8.25390625" style="14" customWidth="1"/>
    <col min="2" max="2" width="12.375" style="14" customWidth="1"/>
    <col min="3" max="3" width="4.625" style="14" bestFit="1" customWidth="1"/>
    <col min="4" max="4" width="10.375" style="14" bestFit="1" customWidth="1"/>
    <col min="5" max="5" width="10.50390625" style="14" bestFit="1" customWidth="1"/>
    <col min="6" max="6" width="12.125" style="14" bestFit="1" customWidth="1"/>
    <col min="7" max="7" width="13.50390625" style="14" bestFit="1" customWidth="1"/>
    <col min="8" max="8" width="3.25390625" style="14" bestFit="1" customWidth="1"/>
    <col min="9" max="9" width="3.50390625" style="14" bestFit="1" customWidth="1"/>
    <col min="10" max="10" width="7.50390625" style="14" bestFit="1" customWidth="1"/>
    <col min="11" max="11" width="5.50390625" style="14" bestFit="1" customWidth="1"/>
    <col min="12" max="12" width="14.625" style="14" bestFit="1" customWidth="1"/>
    <col min="13" max="13" width="7.125" style="14" bestFit="1" customWidth="1"/>
    <col min="14" max="16384" width="9.00390625" style="14" customWidth="1"/>
  </cols>
  <sheetData>
    <row r="1" spans="3:13" ht="13.5">
      <c r="C1" s="15" t="s">
        <v>46</v>
      </c>
      <c r="D1" s="15" t="s">
        <v>1</v>
      </c>
      <c r="E1" s="15" t="s">
        <v>23</v>
      </c>
      <c r="F1" s="15" t="s">
        <v>24</v>
      </c>
      <c r="G1" s="15" t="s">
        <v>22</v>
      </c>
      <c r="H1" s="15" t="s">
        <v>25</v>
      </c>
      <c r="I1" s="15" t="s">
        <v>26</v>
      </c>
      <c r="J1" s="15" t="s">
        <v>27</v>
      </c>
      <c r="K1" s="15" t="s">
        <v>21</v>
      </c>
      <c r="L1" s="15" t="s">
        <v>28</v>
      </c>
      <c r="M1" s="15" t="s">
        <v>47</v>
      </c>
    </row>
    <row r="2" spans="1:13" ht="13.5">
      <c r="A2" s="14" t="e">
        <f aca="true" t="shared" si="0" ref="A2:A65">IF(E1=E2,A1,A1+1)</f>
        <v>#N/A</v>
      </c>
      <c r="B2" s="14" t="e">
        <f aca="true" t="shared" si="1" ref="B2:B65">A2*10+M2</f>
        <v>#N/A</v>
      </c>
      <c r="C2" s="16" t="e">
        <v>#N/A</v>
      </c>
      <c r="D2" s="16" t="e">
        <v>#N/A</v>
      </c>
      <c r="E2" s="16" t="e">
        <v>#N/A</v>
      </c>
      <c r="F2" s="16" t="s">
        <v>134</v>
      </c>
      <c r="G2" s="16" t="s">
        <v>134</v>
      </c>
      <c r="H2" s="16" t="s">
        <v>134</v>
      </c>
      <c r="I2" s="16" t="s">
        <v>134</v>
      </c>
      <c r="J2" s="16" t="s">
        <v>134</v>
      </c>
      <c r="K2" s="16" t="s">
        <v>134</v>
      </c>
      <c r="L2" s="16" t="s">
        <v>134</v>
      </c>
      <c r="M2" s="16" t="e">
        <v>#N/A</v>
      </c>
    </row>
    <row r="3" spans="1:13" ht="13.5">
      <c r="A3" s="14" t="e">
        <f t="shared" si="0"/>
        <v>#N/A</v>
      </c>
      <c r="B3" s="14" t="e">
        <f t="shared" si="1"/>
        <v>#N/A</v>
      </c>
      <c r="C3" s="16" t="e">
        <v>#N/A</v>
      </c>
      <c r="D3" s="16" t="e">
        <v>#N/A</v>
      </c>
      <c r="E3" s="16" t="e">
        <v>#N/A</v>
      </c>
      <c r="F3" s="16" t="s">
        <v>134</v>
      </c>
      <c r="G3" s="16" t="s">
        <v>134</v>
      </c>
      <c r="H3" s="16" t="s">
        <v>134</v>
      </c>
      <c r="I3" s="16" t="s">
        <v>134</v>
      </c>
      <c r="J3" s="16" t="s">
        <v>134</v>
      </c>
      <c r="K3" s="16" t="s">
        <v>134</v>
      </c>
      <c r="L3" s="16" t="s">
        <v>134</v>
      </c>
      <c r="M3" s="16" t="e">
        <v>#N/A</v>
      </c>
    </row>
    <row r="4" spans="1:13" ht="13.5">
      <c r="A4" s="14" t="e">
        <f t="shared" si="0"/>
        <v>#N/A</v>
      </c>
      <c r="B4" s="14" t="e">
        <f t="shared" si="1"/>
        <v>#N/A</v>
      </c>
      <c r="C4" s="16" t="e">
        <v>#N/A</v>
      </c>
      <c r="D4" s="16" t="e">
        <v>#N/A</v>
      </c>
      <c r="E4" s="16" t="e">
        <v>#N/A</v>
      </c>
      <c r="F4" s="16" t="s">
        <v>134</v>
      </c>
      <c r="G4" s="16" t="s">
        <v>134</v>
      </c>
      <c r="H4" s="16" t="s">
        <v>134</v>
      </c>
      <c r="I4" s="16" t="s">
        <v>134</v>
      </c>
      <c r="J4" s="16" t="s">
        <v>134</v>
      </c>
      <c r="K4" s="16" t="s">
        <v>134</v>
      </c>
      <c r="L4" s="16" t="s">
        <v>134</v>
      </c>
      <c r="M4" s="16" t="e">
        <v>#N/A</v>
      </c>
    </row>
    <row r="5" spans="1:13" ht="13.5">
      <c r="A5" s="14" t="e">
        <f t="shared" si="0"/>
        <v>#N/A</v>
      </c>
      <c r="B5" s="14" t="e">
        <f t="shared" si="1"/>
        <v>#N/A</v>
      </c>
      <c r="C5" s="16" t="e">
        <v>#N/A</v>
      </c>
      <c r="D5" s="16" t="e">
        <v>#N/A</v>
      </c>
      <c r="E5" s="16" t="e">
        <v>#N/A</v>
      </c>
      <c r="F5" s="16" t="s">
        <v>134</v>
      </c>
      <c r="G5" s="16" t="s">
        <v>134</v>
      </c>
      <c r="H5" s="16" t="s">
        <v>134</v>
      </c>
      <c r="I5" s="16" t="s">
        <v>134</v>
      </c>
      <c r="J5" s="16" t="s">
        <v>134</v>
      </c>
      <c r="K5" s="16" t="s">
        <v>134</v>
      </c>
      <c r="L5" s="16" t="s">
        <v>134</v>
      </c>
      <c r="M5" s="16" t="e">
        <v>#N/A</v>
      </c>
    </row>
    <row r="6" spans="1:13" ht="13.5">
      <c r="A6" s="14" t="e">
        <f t="shared" si="0"/>
        <v>#N/A</v>
      </c>
      <c r="B6" s="14" t="e">
        <f t="shared" si="1"/>
        <v>#N/A</v>
      </c>
      <c r="C6" s="16" t="e">
        <v>#N/A</v>
      </c>
      <c r="D6" s="16" t="e">
        <v>#N/A</v>
      </c>
      <c r="E6" s="16" t="e">
        <v>#N/A</v>
      </c>
      <c r="F6" s="16" t="s">
        <v>134</v>
      </c>
      <c r="G6" s="16" t="s">
        <v>134</v>
      </c>
      <c r="H6" s="16" t="s">
        <v>134</v>
      </c>
      <c r="I6" s="16" t="s">
        <v>134</v>
      </c>
      <c r="J6" s="16" t="s">
        <v>134</v>
      </c>
      <c r="K6" s="16" t="s">
        <v>134</v>
      </c>
      <c r="L6" s="16" t="s">
        <v>134</v>
      </c>
      <c r="M6" s="16" t="e">
        <v>#N/A</v>
      </c>
    </row>
    <row r="7" spans="1:13" ht="13.5">
      <c r="A7" s="14" t="e">
        <f t="shared" si="0"/>
        <v>#N/A</v>
      </c>
      <c r="B7" s="14" t="e">
        <f t="shared" si="1"/>
        <v>#N/A</v>
      </c>
      <c r="C7" s="16" t="e">
        <v>#N/A</v>
      </c>
      <c r="D7" s="16" t="e">
        <v>#N/A</v>
      </c>
      <c r="E7" s="16" t="e">
        <v>#N/A</v>
      </c>
      <c r="F7" s="16" t="s">
        <v>134</v>
      </c>
      <c r="G7" s="16" t="s">
        <v>134</v>
      </c>
      <c r="H7" s="16" t="s">
        <v>134</v>
      </c>
      <c r="I7" s="16" t="s">
        <v>134</v>
      </c>
      <c r="J7" s="16" t="s">
        <v>134</v>
      </c>
      <c r="K7" s="16" t="s">
        <v>134</v>
      </c>
      <c r="L7" s="16" t="s">
        <v>134</v>
      </c>
      <c r="M7" s="16" t="e">
        <v>#N/A</v>
      </c>
    </row>
    <row r="8" spans="1:13" ht="13.5">
      <c r="A8" s="14" t="e">
        <f t="shared" si="0"/>
        <v>#N/A</v>
      </c>
      <c r="B8" s="14" t="e">
        <f t="shared" si="1"/>
        <v>#N/A</v>
      </c>
      <c r="C8" s="16" t="e">
        <v>#N/A</v>
      </c>
      <c r="D8" s="16" t="e">
        <v>#N/A</v>
      </c>
      <c r="E8" s="16" t="e">
        <v>#N/A</v>
      </c>
      <c r="F8" s="16" t="s">
        <v>134</v>
      </c>
      <c r="G8" s="16" t="s">
        <v>134</v>
      </c>
      <c r="H8" s="16" t="s">
        <v>134</v>
      </c>
      <c r="I8" s="16" t="s">
        <v>134</v>
      </c>
      <c r="J8" s="16" t="s">
        <v>134</v>
      </c>
      <c r="K8" s="16" t="s">
        <v>134</v>
      </c>
      <c r="L8" s="16" t="s">
        <v>134</v>
      </c>
      <c r="M8" s="16" t="e">
        <v>#N/A</v>
      </c>
    </row>
    <row r="9" spans="1:13" ht="13.5">
      <c r="A9" s="14" t="e">
        <f t="shared" si="0"/>
        <v>#N/A</v>
      </c>
      <c r="B9" s="14" t="e">
        <f t="shared" si="1"/>
        <v>#N/A</v>
      </c>
      <c r="C9" s="16" t="e">
        <v>#N/A</v>
      </c>
      <c r="D9" s="16" t="e">
        <v>#N/A</v>
      </c>
      <c r="E9" s="16" t="e">
        <v>#N/A</v>
      </c>
      <c r="F9" s="16" t="s">
        <v>134</v>
      </c>
      <c r="G9" s="16" t="s">
        <v>134</v>
      </c>
      <c r="H9" s="16" t="s">
        <v>134</v>
      </c>
      <c r="I9" s="16" t="s">
        <v>134</v>
      </c>
      <c r="J9" s="16" t="s">
        <v>134</v>
      </c>
      <c r="K9" s="16" t="s">
        <v>134</v>
      </c>
      <c r="L9" s="16" t="s">
        <v>134</v>
      </c>
      <c r="M9" s="16" t="e">
        <v>#N/A</v>
      </c>
    </row>
    <row r="10" spans="1:13" ht="13.5">
      <c r="A10" s="14" t="e">
        <f t="shared" si="0"/>
        <v>#N/A</v>
      </c>
      <c r="B10" s="14" t="e">
        <f t="shared" si="1"/>
        <v>#N/A</v>
      </c>
      <c r="C10" s="16" t="e">
        <v>#N/A</v>
      </c>
      <c r="D10" s="16" t="e">
        <v>#N/A</v>
      </c>
      <c r="E10" s="16" t="e">
        <v>#N/A</v>
      </c>
      <c r="F10" s="16" t="s">
        <v>134</v>
      </c>
      <c r="G10" s="16" t="s">
        <v>134</v>
      </c>
      <c r="H10" s="16" t="s">
        <v>134</v>
      </c>
      <c r="I10" s="16" t="s">
        <v>134</v>
      </c>
      <c r="J10" s="16" t="s">
        <v>134</v>
      </c>
      <c r="K10" s="16" t="s">
        <v>134</v>
      </c>
      <c r="L10" s="16" t="s">
        <v>134</v>
      </c>
      <c r="M10" s="16" t="e">
        <v>#N/A</v>
      </c>
    </row>
    <row r="11" spans="1:13" ht="13.5">
      <c r="A11" s="14" t="e">
        <f t="shared" si="0"/>
        <v>#N/A</v>
      </c>
      <c r="B11" s="14" t="e">
        <f t="shared" si="1"/>
        <v>#N/A</v>
      </c>
      <c r="C11" s="16" t="e">
        <v>#N/A</v>
      </c>
      <c r="D11" s="16" t="e">
        <v>#N/A</v>
      </c>
      <c r="E11" s="16" t="e">
        <v>#N/A</v>
      </c>
      <c r="F11" s="16" t="s">
        <v>134</v>
      </c>
      <c r="G11" s="16" t="s">
        <v>134</v>
      </c>
      <c r="H11" s="16" t="s">
        <v>134</v>
      </c>
      <c r="I11" s="16" t="s">
        <v>134</v>
      </c>
      <c r="J11" s="16" t="s">
        <v>134</v>
      </c>
      <c r="K11" s="16" t="s">
        <v>134</v>
      </c>
      <c r="L11" s="16" t="s">
        <v>134</v>
      </c>
      <c r="M11" s="16" t="e">
        <v>#N/A</v>
      </c>
    </row>
    <row r="12" spans="1:13" ht="13.5">
      <c r="A12" s="14" t="e">
        <f t="shared" si="0"/>
        <v>#N/A</v>
      </c>
      <c r="B12" s="14" t="e">
        <f t="shared" si="1"/>
        <v>#N/A</v>
      </c>
      <c r="C12" s="16" t="e">
        <v>#N/A</v>
      </c>
      <c r="D12" s="16" t="e">
        <v>#N/A</v>
      </c>
      <c r="E12" s="16" t="e">
        <v>#N/A</v>
      </c>
      <c r="F12" s="16" t="s">
        <v>134</v>
      </c>
      <c r="G12" s="16" t="s">
        <v>134</v>
      </c>
      <c r="H12" s="16" t="s">
        <v>134</v>
      </c>
      <c r="I12" s="16" t="s">
        <v>134</v>
      </c>
      <c r="J12" s="16" t="s">
        <v>134</v>
      </c>
      <c r="K12" s="16" t="s">
        <v>134</v>
      </c>
      <c r="L12" s="16" t="s">
        <v>134</v>
      </c>
      <c r="M12" s="16" t="e">
        <v>#N/A</v>
      </c>
    </row>
    <row r="13" spans="1:13" ht="13.5">
      <c r="A13" s="14" t="e">
        <f t="shared" si="0"/>
        <v>#N/A</v>
      </c>
      <c r="B13" s="14" t="e">
        <f t="shared" si="1"/>
        <v>#N/A</v>
      </c>
      <c r="C13" s="16" t="e">
        <v>#N/A</v>
      </c>
      <c r="D13" s="16" t="e">
        <v>#N/A</v>
      </c>
      <c r="E13" s="16" t="e">
        <v>#N/A</v>
      </c>
      <c r="F13" s="16" t="s">
        <v>134</v>
      </c>
      <c r="G13" s="16" t="s">
        <v>134</v>
      </c>
      <c r="H13" s="16" t="s">
        <v>134</v>
      </c>
      <c r="I13" s="16" t="s">
        <v>134</v>
      </c>
      <c r="J13" s="16" t="s">
        <v>134</v>
      </c>
      <c r="K13" s="16" t="s">
        <v>134</v>
      </c>
      <c r="L13" s="16" t="s">
        <v>134</v>
      </c>
      <c r="M13" s="16" t="e">
        <v>#N/A</v>
      </c>
    </row>
    <row r="14" spans="1:13" ht="13.5">
      <c r="A14" s="14" t="e">
        <f t="shared" si="0"/>
        <v>#N/A</v>
      </c>
      <c r="B14" s="14" t="e">
        <f t="shared" si="1"/>
        <v>#N/A</v>
      </c>
      <c r="C14" s="16" t="e">
        <v>#N/A</v>
      </c>
      <c r="D14" s="16" t="e">
        <v>#N/A</v>
      </c>
      <c r="E14" s="16" t="e">
        <v>#N/A</v>
      </c>
      <c r="F14" s="16" t="s">
        <v>134</v>
      </c>
      <c r="G14" s="16" t="s">
        <v>134</v>
      </c>
      <c r="H14" s="16" t="s">
        <v>134</v>
      </c>
      <c r="I14" s="16" t="s">
        <v>134</v>
      </c>
      <c r="J14" s="16" t="s">
        <v>134</v>
      </c>
      <c r="K14" s="16" t="s">
        <v>134</v>
      </c>
      <c r="L14" s="16" t="s">
        <v>134</v>
      </c>
      <c r="M14" s="16" t="e">
        <v>#N/A</v>
      </c>
    </row>
    <row r="15" spans="1:13" ht="13.5">
      <c r="A15" s="14" t="e">
        <f t="shared" si="0"/>
        <v>#N/A</v>
      </c>
      <c r="B15" s="14" t="e">
        <f t="shared" si="1"/>
        <v>#N/A</v>
      </c>
      <c r="C15" s="16" t="e">
        <v>#N/A</v>
      </c>
      <c r="D15" s="16" t="e">
        <v>#N/A</v>
      </c>
      <c r="E15" s="16" t="e">
        <v>#N/A</v>
      </c>
      <c r="F15" s="16" t="s">
        <v>134</v>
      </c>
      <c r="G15" s="16" t="s">
        <v>134</v>
      </c>
      <c r="H15" s="16" t="s">
        <v>134</v>
      </c>
      <c r="I15" s="16" t="s">
        <v>134</v>
      </c>
      <c r="J15" s="16" t="s">
        <v>134</v>
      </c>
      <c r="K15" s="16" t="s">
        <v>134</v>
      </c>
      <c r="L15" s="16" t="s">
        <v>134</v>
      </c>
      <c r="M15" s="16" t="e">
        <v>#N/A</v>
      </c>
    </row>
    <row r="16" spans="1:13" ht="13.5">
      <c r="A16" s="14" t="e">
        <f t="shared" si="0"/>
        <v>#N/A</v>
      </c>
      <c r="B16" s="14" t="e">
        <f t="shared" si="1"/>
        <v>#N/A</v>
      </c>
      <c r="C16" s="16" t="e">
        <v>#N/A</v>
      </c>
      <c r="D16" s="16" t="e">
        <v>#N/A</v>
      </c>
      <c r="E16" s="16" t="e">
        <v>#N/A</v>
      </c>
      <c r="F16" s="16" t="s">
        <v>134</v>
      </c>
      <c r="G16" s="16" t="s">
        <v>134</v>
      </c>
      <c r="H16" s="16" t="s">
        <v>134</v>
      </c>
      <c r="I16" s="16" t="s">
        <v>134</v>
      </c>
      <c r="J16" s="16" t="s">
        <v>134</v>
      </c>
      <c r="K16" s="16" t="s">
        <v>134</v>
      </c>
      <c r="L16" s="16" t="s">
        <v>134</v>
      </c>
      <c r="M16" s="16" t="e">
        <v>#N/A</v>
      </c>
    </row>
    <row r="17" spans="1:13" ht="13.5">
      <c r="A17" s="14" t="e">
        <f t="shared" si="0"/>
        <v>#N/A</v>
      </c>
      <c r="B17" s="14" t="e">
        <f t="shared" si="1"/>
        <v>#N/A</v>
      </c>
      <c r="C17" s="16" t="e">
        <v>#N/A</v>
      </c>
      <c r="D17" s="16" t="e">
        <v>#N/A</v>
      </c>
      <c r="E17" s="16" t="e">
        <v>#N/A</v>
      </c>
      <c r="F17" s="16" t="s">
        <v>134</v>
      </c>
      <c r="G17" s="16" t="s">
        <v>134</v>
      </c>
      <c r="H17" s="16" t="s">
        <v>134</v>
      </c>
      <c r="I17" s="16" t="s">
        <v>134</v>
      </c>
      <c r="J17" s="16" t="s">
        <v>134</v>
      </c>
      <c r="K17" s="16" t="s">
        <v>134</v>
      </c>
      <c r="L17" s="16" t="s">
        <v>134</v>
      </c>
      <c r="M17" s="16" t="e">
        <v>#N/A</v>
      </c>
    </row>
    <row r="18" spans="1:13" ht="13.5">
      <c r="A18" s="14" t="e">
        <f t="shared" si="0"/>
        <v>#N/A</v>
      </c>
      <c r="B18" s="14" t="e">
        <f t="shared" si="1"/>
        <v>#N/A</v>
      </c>
      <c r="C18" s="16" t="e">
        <v>#N/A</v>
      </c>
      <c r="D18" s="16" t="e">
        <v>#N/A</v>
      </c>
      <c r="E18" s="16" t="e">
        <v>#N/A</v>
      </c>
      <c r="F18" s="16" t="s">
        <v>134</v>
      </c>
      <c r="G18" s="16" t="s">
        <v>134</v>
      </c>
      <c r="H18" s="16" t="s">
        <v>134</v>
      </c>
      <c r="I18" s="16" t="s">
        <v>134</v>
      </c>
      <c r="J18" s="16" t="s">
        <v>134</v>
      </c>
      <c r="K18" s="16" t="s">
        <v>134</v>
      </c>
      <c r="L18" s="16" t="s">
        <v>134</v>
      </c>
      <c r="M18" s="16" t="e">
        <v>#N/A</v>
      </c>
    </row>
    <row r="19" spans="1:13" ht="13.5">
      <c r="A19" s="14" t="e">
        <f t="shared" si="0"/>
        <v>#N/A</v>
      </c>
      <c r="B19" s="14" t="e">
        <f t="shared" si="1"/>
        <v>#N/A</v>
      </c>
      <c r="C19" s="16" t="e">
        <v>#N/A</v>
      </c>
      <c r="D19" s="16" t="e">
        <v>#N/A</v>
      </c>
      <c r="E19" s="16" t="e">
        <v>#N/A</v>
      </c>
      <c r="F19" s="16" t="s">
        <v>134</v>
      </c>
      <c r="G19" s="16" t="s">
        <v>134</v>
      </c>
      <c r="H19" s="16" t="s">
        <v>134</v>
      </c>
      <c r="I19" s="16" t="s">
        <v>134</v>
      </c>
      <c r="J19" s="16" t="s">
        <v>134</v>
      </c>
      <c r="K19" s="16" t="s">
        <v>134</v>
      </c>
      <c r="L19" s="16" t="s">
        <v>134</v>
      </c>
      <c r="M19" s="16" t="e">
        <v>#N/A</v>
      </c>
    </row>
    <row r="20" spans="1:13" ht="13.5">
      <c r="A20" s="14" t="e">
        <f t="shared" si="0"/>
        <v>#N/A</v>
      </c>
      <c r="B20" s="14" t="e">
        <f t="shared" si="1"/>
        <v>#N/A</v>
      </c>
      <c r="C20" s="16" t="e">
        <v>#N/A</v>
      </c>
      <c r="D20" s="16" t="e">
        <v>#N/A</v>
      </c>
      <c r="E20" s="16" t="e">
        <v>#N/A</v>
      </c>
      <c r="F20" s="16" t="s">
        <v>134</v>
      </c>
      <c r="G20" s="16" t="s">
        <v>134</v>
      </c>
      <c r="H20" s="16" t="s">
        <v>134</v>
      </c>
      <c r="I20" s="16" t="s">
        <v>134</v>
      </c>
      <c r="J20" s="16" t="s">
        <v>134</v>
      </c>
      <c r="K20" s="16" t="s">
        <v>134</v>
      </c>
      <c r="L20" s="16" t="s">
        <v>134</v>
      </c>
      <c r="M20" s="16" t="e">
        <v>#N/A</v>
      </c>
    </row>
    <row r="21" spans="1:13" ht="13.5">
      <c r="A21" s="14" t="e">
        <f t="shared" si="0"/>
        <v>#N/A</v>
      </c>
      <c r="B21" s="14" t="e">
        <f t="shared" si="1"/>
        <v>#N/A</v>
      </c>
      <c r="C21" s="16" t="e">
        <v>#N/A</v>
      </c>
      <c r="D21" s="16" t="e">
        <v>#N/A</v>
      </c>
      <c r="E21" s="16" t="e">
        <v>#N/A</v>
      </c>
      <c r="F21" s="16" t="s">
        <v>134</v>
      </c>
      <c r="G21" s="16" t="s">
        <v>134</v>
      </c>
      <c r="H21" s="16" t="s">
        <v>134</v>
      </c>
      <c r="I21" s="16" t="s">
        <v>134</v>
      </c>
      <c r="J21" s="16" t="s">
        <v>134</v>
      </c>
      <c r="K21" s="16" t="s">
        <v>134</v>
      </c>
      <c r="L21" s="16" t="s">
        <v>134</v>
      </c>
      <c r="M21" s="16" t="e">
        <v>#N/A</v>
      </c>
    </row>
    <row r="22" spans="1:13" ht="13.5">
      <c r="A22" s="14" t="e">
        <f t="shared" si="0"/>
        <v>#N/A</v>
      </c>
      <c r="B22" s="14" t="e">
        <f t="shared" si="1"/>
        <v>#N/A</v>
      </c>
      <c r="C22" s="16" t="e">
        <v>#N/A</v>
      </c>
      <c r="D22" s="16" t="e">
        <v>#N/A</v>
      </c>
      <c r="E22" s="16" t="e">
        <v>#N/A</v>
      </c>
      <c r="F22" s="16" t="s">
        <v>134</v>
      </c>
      <c r="G22" s="16" t="s">
        <v>134</v>
      </c>
      <c r="H22" s="16" t="s">
        <v>134</v>
      </c>
      <c r="I22" s="16" t="s">
        <v>134</v>
      </c>
      <c r="J22" s="16" t="s">
        <v>134</v>
      </c>
      <c r="K22" s="16" t="s">
        <v>134</v>
      </c>
      <c r="L22" s="16" t="s">
        <v>134</v>
      </c>
      <c r="M22" s="16" t="e">
        <v>#N/A</v>
      </c>
    </row>
    <row r="23" spans="1:13" ht="13.5">
      <c r="A23" s="14" t="e">
        <f t="shared" si="0"/>
        <v>#N/A</v>
      </c>
      <c r="B23" s="14" t="e">
        <f t="shared" si="1"/>
        <v>#N/A</v>
      </c>
      <c r="C23" s="16" t="e">
        <v>#N/A</v>
      </c>
      <c r="D23" s="16" t="e">
        <v>#N/A</v>
      </c>
      <c r="E23" s="16" t="e">
        <v>#N/A</v>
      </c>
      <c r="F23" s="16" t="s">
        <v>134</v>
      </c>
      <c r="G23" s="16" t="s">
        <v>134</v>
      </c>
      <c r="H23" s="16" t="s">
        <v>134</v>
      </c>
      <c r="I23" s="16" t="s">
        <v>134</v>
      </c>
      <c r="J23" s="16" t="s">
        <v>134</v>
      </c>
      <c r="K23" s="16" t="s">
        <v>134</v>
      </c>
      <c r="L23" s="16" t="s">
        <v>134</v>
      </c>
      <c r="M23" s="16" t="e">
        <v>#N/A</v>
      </c>
    </row>
    <row r="24" spans="1:13" ht="13.5">
      <c r="A24" s="14" t="e">
        <f t="shared" si="0"/>
        <v>#N/A</v>
      </c>
      <c r="B24" s="14" t="e">
        <f t="shared" si="1"/>
        <v>#N/A</v>
      </c>
      <c r="C24" s="16" t="e">
        <v>#N/A</v>
      </c>
      <c r="D24" s="16" t="e">
        <v>#N/A</v>
      </c>
      <c r="E24" s="16" t="e">
        <v>#N/A</v>
      </c>
      <c r="F24" s="16" t="s">
        <v>134</v>
      </c>
      <c r="G24" s="16" t="s">
        <v>134</v>
      </c>
      <c r="H24" s="16" t="s">
        <v>134</v>
      </c>
      <c r="I24" s="16" t="s">
        <v>134</v>
      </c>
      <c r="J24" s="16" t="s">
        <v>134</v>
      </c>
      <c r="K24" s="16" t="s">
        <v>134</v>
      </c>
      <c r="L24" s="16" t="s">
        <v>134</v>
      </c>
      <c r="M24" s="16" t="e">
        <v>#N/A</v>
      </c>
    </row>
    <row r="25" spans="1:13" ht="13.5">
      <c r="A25" s="14" t="e">
        <f t="shared" si="0"/>
        <v>#N/A</v>
      </c>
      <c r="B25" s="14" t="e">
        <f t="shared" si="1"/>
        <v>#N/A</v>
      </c>
      <c r="C25" s="16" t="e">
        <v>#N/A</v>
      </c>
      <c r="D25" s="16" t="e">
        <v>#N/A</v>
      </c>
      <c r="E25" s="16" t="e">
        <v>#N/A</v>
      </c>
      <c r="F25" s="16" t="s">
        <v>134</v>
      </c>
      <c r="G25" s="16" t="s">
        <v>134</v>
      </c>
      <c r="H25" s="16" t="s">
        <v>134</v>
      </c>
      <c r="I25" s="16" t="s">
        <v>134</v>
      </c>
      <c r="J25" s="16" t="s">
        <v>134</v>
      </c>
      <c r="K25" s="16" t="s">
        <v>134</v>
      </c>
      <c r="L25" s="16" t="s">
        <v>134</v>
      </c>
      <c r="M25" s="16" t="e">
        <v>#N/A</v>
      </c>
    </row>
    <row r="26" spans="1:13" ht="13.5">
      <c r="A26" s="14" t="e">
        <f t="shared" si="0"/>
        <v>#N/A</v>
      </c>
      <c r="B26" s="14" t="e">
        <f t="shared" si="1"/>
        <v>#N/A</v>
      </c>
      <c r="C26" s="16" t="e">
        <v>#N/A</v>
      </c>
      <c r="D26" s="16" t="e">
        <v>#N/A</v>
      </c>
      <c r="E26" s="16" t="e">
        <v>#N/A</v>
      </c>
      <c r="F26" s="16" t="s">
        <v>134</v>
      </c>
      <c r="G26" s="16" t="s">
        <v>134</v>
      </c>
      <c r="H26" s="16" t="s">
        <v>134</v>
      </c>
      <c r="I26" s="16" t="s">
        <v>134</v>
      </c>
      <c r="J26" s="16" t="s">
        <v>134</v>
      </c>
      <c r="K26" s="16" t="s">
        <v>134</v>
      </c>
      <c r="L26" s="16" t="s">
        <v>134</v>
      </c>
      <c r="M26" s="16" t="e">
        <v>#N/A</v>
      </c>
    </row>
    <row r="27" spans="1:13" ht="13.5">
      <c r="A27" s="14" t="e">
        <f t="shared" si="0"/>
        <v>#N/A</v>
      </c>
      <c r="B27" s="14" t="e">
        <f t="shared" si="1"/>
        <v>#N/A</v>
      </c>
      <c r="C27" s="16" t="e">
        <v>#N/A</v>
      </c>
      <c r="D27" s="16" t="e">
        <v>#N/A</v>
      </c>
      <c r="E27" s="16" t="e">
        <v>#N/A</v>
      </c>
      <c r="F27" s="16" t="s">
        <v>134</v>
      </c>
      <c r="G27" s="16" t="s">
        <v>134</v>
      </c>
      <c r="H27" s="16" t="s">
        <v>134</v>
      </c>
      <c r="I27" s="16" t="s">
        <v>134</v>
      </c>
      <c r="J27" s="16" t="s">
        <v>134</v>
      </c>
      <c r="K27" s="16" t="s">
        <v>134</v>
      </c>
      <c r="L27" s="16" t="s">
        <v>134</v>
      </c>
      <c r="M27" s="16" t="e">
        <v>#N/A</v>
      </c>
    </row>
    <row r="28" spans="1:13" ht="13.5">
      <c r="A28" s="14" t="e">
        <f t="shared" si="0"/>
        <v>#N/A</v>
      </c>
      <c r="B28" s="14" t="e">
        <f t="shared" si="1"/>
        <v>#N/A</v>
      </c>
      <c r="C28" s="16" t="e">
        <v>#N/A</v>
      </c>
      <c r="D28" s="16" t="e">
        <v>#N/A</v>
      </c>
      <c r="E28" s="16" t="e">
        <v>#N/A</v>
      </c>
      <c r="F28" s="16" t="s">
        <v>134</v>
      </c>
      <c r="G28" s="16" t="s">
        <v>134</v>
      </c>
      <c r="H28" s="16" t="s">
        <v>134</v>
      </c>
      <c r="I28" s="16" t="s">
        <v>134</v>
      </c>
      <c r="J28" s="16" t="s">
        <v>134</v>
      </c>
      <c r="K28" s="16" t="s">
        <v>134</v>
      </c>
      <c r="L28" s="16" t="s">
        <v>134</v>
      </c>
      <c r="M28" s="16" t="e">
        <v>#N/A</v>
      </c>
    </row>
    <row r="29" spans="1:13" ht="13.5">
      <c r="A29" s="14" t="e">
        <f t="shared" si="0"/>
        <v>#N/A</v>
      </c>
      <c r="B29" s="14" t="e">
        <f t="shared" si="1"/>
        <v>#N/A</v>
      </c>
      <c r="C29" s="16" t="e">
        <v>#N/A</v>
      </c>
      <c r="D29" s="16" t="e">
        <v>#N/A</v>
      </c>
      <c r="E29" s="16" t="e">
        <v>#N/A</v>
      </c>
      <c r="F29" s="16" t="s">
        <v>134</v>
      </c>
      <c r="G29" s="16" t="s">
        <v>134</v>
      </c>
      <c r="H29" s="16" t="s">
        <v>134</v>
      </c>
      <c r="I29" s="16" t="s">
        <v>134</v>
      </c>
      <c r="J29" s="16" t="s">
        <v>134</v>
      </c>
      <c r="K29" s="16" t="s">
        <v>134</v>
      </c>
      <c r="L29" s="16" t="s">
        <v>134</v>
      </c>
      <c r="M29" s="16" t="e">
        <v>#N/A</v>
      </c>
    </row>
    <row r="30" spans="1:13" ht="13.5">
      <c r="A30" s="14" t="e">
        <f t="shared" si="0"/>
        <v>#N/A</v>
      </c>
      <c r="B30" s="14" t="e">
        <f t="shared" si="1"/>
        <v>#N/A</v>
      </c>
      <c r="C30" s="16" t="e">
        <v>#N/A</v>
      </c>
      <c r="D30" s="16" t="e">
        <v>#N/A</v>
      </c>
      <c r="E30" s="16" t="e">
        <v>#N/A</v>
      </c>
      <c r="F30" s="16" t="s">
        <v>134</v>
      </c>
      <c r="G30" s="16" t="s">
        <v>134</v>
      </c>
      <c r="H30" s="16" t="s">
        <v>134</v>
      </c>
      <c r="I30" s="16" t="s">
        <v>134</v>
      </c>
      <c r="J30" s="16" t="s">
        <v>134</v>
      </c>
      <c r="K30" s="16" t="s">
        <v>134</v>
      </c>
      <c r="L30" s="16" t="s">
        <v>134</v>
      </c>
      <c r="M30" s="16" t="e">
        <v>#N/A</v>
      </c>
    </row>
    <row r="31" spans="1:13" ht="13.5">
      <c r="A31" s="14" t="e">
        <f t="shared" si="0"/>
        <v>#N/A</v>
      </c>
      <c r="B31" s="14" t="e">
        <f t="shared" si="1"/>
        <v>#N/A</v>
      </c>
      <c r="C31" s="16" t="e">
        <v>#N/A</v>
      </c>
      <c r="D31" s="16" t="e">
        <v>#N/A</v>
      </c>
      <c r="E31" s="16" t="e">
        <v>#N/A</v>
      </c>
      <c r="F31" s="16" t="s">
        <v>134</v>
      </c>
      <c r="G31" s="16" t="s">
        <v>134</v>
      </c>
      <c r="H31" s="16" t="s">
        <v>134</v>
      </c>
      <c r="I31" s="16" t="s">
        <v>134</v>
      </c>
      <c r="J31" s="16" t="s">
        <v>134</v>
      </c>
      <c r="K31" s="16" t="s">
        <v>134</v>
      </c>
      <c r="L31" s="16" t="s">
        <v>134</v>
      </c>
      <c r="M31" s="16" t="e">
        <v>#N/A</v>
      </c>
    </row>
    <row r="32" spans="1:13" ht="13.5">
      <c r="A32" s="14" t="e">
        <f t="shared" si="0"/>
        <v>#N/A</v>
      </c>
      <c r="B32" s="14" t="e">
        <f t="shared" si="1"/>
        <v>#N/A</v>
      </c>
      <c r="C32" s="16" t="e">
        <v>#N/A</v>
      </c>
      <c r="D32" s="16" t="e">
        <v>#N/A</v>
      </c>
      <c r="E32" s="16" t="e">
        <v>#N/A</v>
      </c>
      <c r="F32" s="16" t="s">
        <v>134</v>
      </c>
      <c r="G32" s="16" t="s">
        <v>134</v>
      </c>
      <c r="H32" s="16" t="s">
        <v>134</v>
      </c>
      <c r="I32" s="16" t="s">
        <v>134</v>
      </c>
      <c r="J32" s="16" t="s">
        <v>134</v>
      </c>
      <c r="K32" s="16" t="s">
        <v>134</v>
      </c>
      <c r="L32" s="16" t="s">
        <v>134</v>
      </c>
      <c r="M32" s="16" t="e">
        <v>#N/A</v>
      </c>
    </row>
    <row r="33" spans="1:13" ht="13.5">
      <c r="A33" s="14" t="e">
        <f t="shared" si="0"/>
        <v>#N/A</v>
      </c>
      <c r="B33" s="14" t="e">
        <f t="shared" si="1"/>
        <v>#N/A</v>
      </c>
      <c r="C33" s="16" t="e">
        <v>#N/A</v>
      </c>
      <c r="D33" s="16" t="e">
        <v>#N/A</v>
      </c>
      <c r="E33" s="16" t="e">
        <v>#N/A</v>
      </c>
      <c r="F33" s="16" t="s">
        <v>134</v>
      </c>
      <c r="G33" s="16" t="s">
        <v>134</v>
      </c>
      <c r="H33" s="16" t="s">
        <v>134</v>
      </c>
      <c r="I33" s="16" t="s">
        <v>134</v>
      </c>
      <c r="J33" s="16" t="s">
        <v>134</v>
      </c>
      <c r="K33" s="16" t="s">
        <v>134</v>
      </c>
      <c r="L33" s="16" t="s">
        <v>134</v>
      </c>
      <c r="M33" s="16" t="e">
        <v>#N/A</v>
      </c>
    </row>
    <row r="34" spans="1:13" ht="13.5">
      <c r="A34" s="14" t="e">
        <f t="shared" si="0"/>
        <v>#N/A</v>
      </c>
      <c r="B34" s="14" t="e">
        <f t="shared" si="1"/>
        <v>#N/A</v>
      </c>
      <c r="C34" s="16" t="e">
        <v>#N/A</v>
      </c>
      <c r="D34" s="16" t="e">
        <v>#N/A</v>
      </c>
      <c r="E34" s="16" t="e">
        <v>#N/A</v>
      </c>
      <c r="F34" s="16" t="s">
        <v>134</v>
      </c>
      <c r="G34" s="16" t="s">
        <v>134</v>
      </c>
      <c r="H34" s="16" t="s">
        <v>134</v>
      </c>
      <c r="I34" s="16" t="s">
        <v>134</v>
      </c>
      <c r="J34" s="16" t="s">
        <v>134</v>
      </c>
      <c r="K34" s="16" t="s">
        <v>134</v>
      </c>
      <c r="L34" s="16" t="s">
        <v>134</v>
      </c>
      <c r="M34" s="16" t="e">
        <v>#N/A</v>
      </c>
    </row>
    <row r="35" spans="1:13" ht="13.5">
      <c r="A35" s="14" t="e">
        <f t="shared" si="0"/>
        <v>#N/A</v>
      </c>
      <c r="B35" s="14" t="e">
        <f t="shared" si="1"/>
        <v>#N/A</v>
      </c>
      <c r="C35" s="16" t="e">
        <v>#N/A</v>
      </c>
      <c r="D35" s="16" t="e">
        <v>#N/A</v>
      </c>
      <c r="E35" s="16" t="e">
        <v>#N/A</v>
      </c>
      <c r="F35" s="16" t="s">
        <v>134</v>
      </c>
      <c r="G35" s="16" t="s">
        <v>134</v>
      </c>
      <c r="H35" s="16" t="s">
        <v>134</v>
      </c>
      <c r="I35" s="16" t="s">
        <v>134</v>
      </c>
      <c r="J35" s="16" t="s">
        <v>134</v>
      </c>
      <c r="K35" s="16" t="s">
        <v>134</v>
      </c>
      <c r="L35" s="16" t="s">
        <v>134</v>
      </c>
      <c r="M35" s="16" t="e">
        <v>#N/A</v>
      </c>
    </row>
    <row r="36" spans="1:13" ht="13.5">
      <c r="A36" s="14" t="e">
        <f t="shared" si="0"/>
        <v>#N/A</v>
      </c>
      <c r="B36" s="14" t="e">
        <f t="shared" si="1"/>
        <v>#N/A</v>
      </c>
      <c r="C36" s="16" t="e">
        <v>#N/A</v>
      </c>
      <c r="D36" s="16" t="e">
        <v>#N/A</v>
      </c>
      <c r="E36" s="16" t="e">
        <v>#N/A</v>
      </c>
      <c r="F36" s="16" t="s">
        <v>134</v>
      </c>
      <c r="G36" s="16" t="s">
        <v>134</v>
      </c>
      <c r="H36" s="16" t="s">
        <v>134</v>
      </c>
      <c r="I36" s="16" t="s">
        <v>134</v>
      </c>
      <c r="J36" s="16" t="s">
        <v>134</v>
      </c>
      <c r="K36" s="16" t="s">
        <v>134</v>
      </c>
      <c r="L36" s="16" t="s">
        <v>134</v>
      </c>
      <c r="M36" s="16" t="e">
        <v>#N/A</v>
      </c>
    </row>
    <row r="37" spans="1:13" ht="13.5">
      <c r="A37" s="14" t="e">
        <f t="shared" si="0"/>
        <v>#N/A</v>
      </c>
      <c r="B37" s="14" t="e">
        <f t="shared" si="1"/>
        <v>#N/A</v>
      </c>
      <c r="C37" s="16" t="e">
        <v>#N/A</v>
      </c>
      <c r="D37" s="16" t="e">
        <v>#N/A</v>
      </c>
      <c r="E37" s="16" t="e">
        <v>#N/A</v>
      </c>
      <c r="F37" s="16" t="s">
        <v>134</v>
      </c>
      <c r="G37" s="16" t="s">
        <v>134</v>
      </c>
      <c r="H37" s="16" t="s">
        <v>134</v>
      </c>
      <c r="I37" s="16" t="s">
        <v>134</v>
      </c>
      <c r="J37" s="16" t="s">
        <v>134</v>
      </c>
      <c r="K37" s="16" t="s">
        <v>134</v>
      </c>
      <c r="L37" s="16" t="s">
        <v>134</v>
      </c>
      <c r="M37" s="16" t="e">
        <v>#N/A</v>
      </c>
    </row>
    <row r="38" spans="1:13" ht="13.5">
      <c r="A38" s="14" t="e">
        <f t="shared" si="0"/>
        <v>#N/A</v>
      </c>
      <c r="B38" s="14" t="e">
        <f t="shared" si="1"/>
        <v>#N/A</v>
      </c>
      <c r="C38" s="16" t="e">
        <v>#N/A</v>
      </c>
      <c r="D38" s="16" t="e">
        <v>#N/A</v>
      </c>
      <c r="E38" s="16" t="e">
        <v>#N/A</v>
      </c>
      <c r="F38" s="16" t="s">
        <v>134</v>
      </c>
      <c r="G38" s="16" t="s">
        <v>134</v>
      </c>
      <c r="H38" s="16" t="s">
        <v>134</v>
      </c>
      <c r="I38" s="16" t="s">
        <v>134</v>
      </c>
      <c r="J38" s="16" t="s">
        <v>134</v>
      </c>
      <c r="K38" s="16" t="s">
        <v>134</v>
      </c>
      <c r="L38" s="16" t="s">
        <v>134</v>
      </c>
      <c r="M38" s="16" t="e">
        <v>#N/A</v>
      </c>
    </row>
    <row r="39" spans="1:13" ht="13.5">
      <c r="A39" s="14" t="e">
        <f t="shared" si="0"/>
        <v>#N/A</v>
      </c>
      <c r="B39" s="14" t="e">
        <f t="shared" si="1"/>
        <v>#N/A</v>
      </c>
      <c r="C39" s="16" t="e">
        <v>#N/A</v>
      </c>
      <c r="D39" s="16" t="e">
        <v>#N/A</v>
      </c>
      <c r="E39" s="16" t="e">
        <v>#N/A</v>
      </c>
      <c r="F39" s="16" t="s">
        <v>134</v>
      </c>
      <c r="G39" s="16" t="s">
        <v>134</v>
      </c>
      <c r="H39" s="16" t="s">
        <v>134</v>
      </c>
      <c r="I39" s="16" t="s">
        <v>134</v>
      </c>
      <c r="J39" s="16" t="s">
        <v>134</v>
      </c>
      <c r="K39" s="16" t="s">
        <v>134</v>
      </c>
      <c r="L39" s="16" t="s">
        <v>134</v>
      </c>
      <c r="M39" s="16" t="e">
        <v>#N/A</v>
      </c>
    </row>
    <row r="40" spans="1:13" ht="13.5">
      <c r="A40" s="14" t="e">
        <f t="shared" si="0"/>
        <v>#N/A</v>
      </c>
      <c r="B40" s="14" t="e">
        <f t="shared" si="1"/>
        <v>#N/A</v>
      </c>
      <c r="C40" s="16" t="e">
        <v>#N/A</v>
      </c>
      <c r="D40" s="16" t="e">
        <v>#N/A</v>
      </c>
      <c r="E40" s="16" t="e">
        <v>#N/A</v>
      </c>
      <c r="F40" s="16" t="s">
        <v>134</v>
      </c>
      <c r="G40" s="16" t="s">
        <v>134</v>
      </c>
      <c r="H40" s="16" t="s">
        <v>134</v>
      </c>
      <c r="I40" s="16" t="s">
        <v>134</v>
      </c>
      <c r="J40" s="16" t="s">
        <v>134</v>
      </c>
      <c r="K40" s="16" t="s">
        <v>134</v>
      </c>
      <c r="L40" s="16" t="s">
        <v>134</v>
      </c>
      <c r="M40" s="16" t="e">
        <v>#N/A</v>
      </c>
    </row>
    <row r="41" spans="1:13" ht="13.5">
      <c r="A41" s="14" t="e">
        <f t="shared" si="0"/>
        <v>#N/A</v>
      </c>
      <c r="B41" s="14" t="e">
        <f t="shared" si="1"/>
        <v>#N/A</v>
      </c>
      <c r="C41" s="16" t="e">
        <v>#N/A</v>
      </c>
      <c r="D41" s="16" t="e">
        <v>#N/A</v>
      </c>
      <c r="E41" s="16" t="e">
        <v>#N/A</v>
      </c>
      <c r="F41" s="16" t="s">
        <v>134</v>
      </c>
      <c r="G41" s="16" t="s">
        <v>134</v>
      </c>
      <c r="H41" s="16" t="s">
        <v>134</v>
      </c>
      <c r="I41" s="16" t="s">
        <v>134</v>
      </c>
      <c r="J41" s="16" t="s">
        <v>134</v>
      </c>
      <c r="K41" s="16" t="s">
        <v>134</v>
      </c>
      <c r="L41" s="16" t="s">
        <v>134</v>
      </c>
      <c r="M41" s="16" t="e">
        <v>#N/A</v>
      </c>
    </row>
    <row r="42" spans="1:13" ht="13.5">
      <c r="A42" s="14" t="e">
        <f t="shared" si="0"/>
        <v>#N/A</v>
      </c>
      <c r="B42" s="14" t="e">
        <f t="shared" si="1"/>
        <v>#N/A</v>
      </c>
      <c r="C42" s="16" t="e">
        <v>#N/A</v>
      </c>
      <c r="D42" s="16" t="e">
        <v>#N/A</v>
      </c>
      <c r="E42" s="16" t="e">
        <v>#N/A</v>
      </c>
      <c r="F42" s="16" t="s">
        <v>134</v>
      </c>
      <c r="G42" s="16" t="s">
        <v>134</v>
      </c>
      <c r="H42" s="16" t="s">
        <v>134</v>
      </c>
      <c r="I42" s="16" t="s">
        <v>134</v>
      </c>
      <c r="J42" s="16" t="s">
        <v>134</v>
      </c>
      <c r="K42" s="16" t="s">
        <v>134</v>
      </c>
      <c r="L42" s="16" t="s">
        <v>134</v>
      </c>
      <c r="M42" s="16" t="e">
        <v>#N/A</v>
      </c>
    </row>
    <row r="43" spans="1:13" ht="13.5">
      <c r="A43" s="14" t="e">
        <f t="shared" si="0"/>
        <v>#N/A</v>
      </c>
      <c r="B43" s="14" t="e">
        <f t="shared" si="1"/>
        <v>#N/A</v>
      </c>
      <c r="C43" s="16" t="e">
        <v>#N/A</v>
      </c>
      <c r="D43" s="16" t="e">
        <v>#N/A</v>
      </c>
      <c r="E43" s="16" t="e">
        <v>#N/A</v>
      </c>
      <c r="F43" s="16" t="s">
        <v>134</v>
      </c>
      <c r="G43" s="16" t="s">
        <v>134</v>
      </c>
      <c r="H43" s="16" t="s">
        <v>134</v>
      </c>
      <c r="I43" s="16" t="s">
        <v>134</v>
      </c>
      <c r="J43" s="16" t="s">
        <v>134</v>
      </c>
      <c r="K43" s="16" t="s">
        <v>134</v>
      </c>
      <c r="L43" s="16" t="s">
        <v>134</v>
      </c>
      <c r="M43" s="16" t="e">
        <v>#N/A</v>
      </c>
    </row>
    <row r="44" spans="1:13" ht="13.5">
      <c r="A44" s="14" t="e">
        <f t="shared" si="0"/>
        <v>#N/A</v>
      </c>
      <c r="B44" s="14" t="e">
        <f t="shared" si="1"/>
        <v>#N/A</v>
      </c>
      <c r="C44" s="16" t="e">
        <v>#N/A</v>
      </c>
      <c r="D44" s="16" t="e">
        <v>#N/A</v>
      </c>
      <c r="E44" s="16" t="e">
        <v>#N/A</v>
      </c>
      <c r="F44" s="16" t="s">
        <v>134</v>
      </c>
      <c r="G44" s="16" t="s">
        <v>134</v>
      </c>
      <c r="H44" s="16" t="s">
        <v>134</v>
      </c>
      <c r="I44" s="16" t="s">
        <v>134</v>
      </c>
      <c r="J44" s="16" t="s">
        <v>134</v>
      </c>
      <c r="K44" s="16" t="s">
        <v>134</v>
      </c>
      <c r="L44" s="16" t="s">
        <v>134</v>
      </c>
      <c r="M44" s="16" t="e">
        <v>#N/A</v>
      </c>
    </row>
    <row r="45" spans="1:13" ht="13.5">
      <c r="A45" s="14" t="e">
        <f t="shared" si="0"/>
        <v>#N/A</v>
      </c>
      <c r="B45" s="14" t="e">
        <f t="shared" si="1"/>
        <v>#N/A</v>
      </c>
      <c r="C45" s="16" t="e">
        <v>#N/A</v>
      </c>
      <c r="D45" s="16" t="e">
        <v>#N/A</v>
      </c>
      <c r="E45" s="16" t="e">
        <v>#N/A</v>
      </c>
      <c r="F45" s="16" t="s">
        <v>134</v>
      </c>
      <c r="G45" s="16" t="s">
        <v>134</v>
      </c>
      <c r="H45" s="16" t="s">
        <v>134</v>
      </c>
      <c r="I45" s="16" t="s">
        <v>134</v>
      </c>
      <c r="J45" s="16" t="s">
        <v>134</v>
      </c>
      <c r="K45" s="16" t="s">
        <v>134</v>
      </c>
      <c r="L45" s="16" t="s">
        <v>134</v>
      </c>
      <c r="M45" s="16" t="e">
        <v>#N/A</v>
      </c>
    </row>
    <row r="46" spans="1:13" ht="13.5">
      <c r="A46" s="14" t="e">
        <f t="shared" si="0"/>
        <v>#N/A</v>
      </c>
      <c r="B46" s="14" t="e">
        <f t="shared" si="1"/>
        <v>#N/A</v>
      </c>
      <c r="C46" s="16" t="e">
        <v>#N/A</v>
      </c>
      <c r="D46" s="16" t="e">
        <v>#N/A</v>
      </c>
      <c r="E46" s="16" t="e">
        <v>#N/A</v>
      </c>
      <c r="F46" s="16" t="s">
        <v>134</v>
      </c>
      <c r="G46" s="16" t="s">
        <v>134</v>
      </c>
      <c r="H46" s="16" t="s">
        <v>134</v>
      </c>
      <c r="I46" s="16" t="s">
        <v>134</v>
      </c>
      <c r="J46" s="16" t="s">
        <v>134</v>
      </c>
      <c r="K46" s="16" t="s">
        <v>134</v>
      </c>
      <c r="L46" s="16" t="s">
        <v>134</v>
      </c>
      <c r="M46" s="16" t="e">
        <v>#N/A</v>
      </c>
    </row>
    <row r="47" spans="1:13" ht="13.5">
      <c r="A47" s="14" t="e">
        <f t="shared" si="0"/>
        <v>#N/A</v>
      </c>
      <c r="B47" s="14" t="e">
        <f t="shared" si="1"/>
        <v>#N/A</v>
      </c>
      <c r="C47" s="16" t="e">
        <v>#N/A</v>
      </c>
      <c r="D47" s="16" t="e">
        <v>#N/A</v>
      </c>
      <c r="E47" s="16" t="e">
        <v>#N/A</v>
      </c>
      <c r="F47" s="16" t="s">
        <v>134</v>
      </c>
      <c r="G47" s="16" t="s">
        <v>134</v>
      </c>
      <c r="H47" s="16" t="s">
        <v>134</v>
      </c>
      <c r="I47" s="16" t="s">
        <v>134</v>
      </c>
      <c r="J47" s="16" t="s">
        <v>134</v>
      </c>
      <c r="K47" s="16" t="s">
        <v>134</v>
      </c>
      <c r="L47" s="16" t="s">
        <v>134</v>
      </c>
      <c r="M47" s="16" t="e">
        <v>#N/A</v>
      </c>
    </row>
    <row r="48" spans="1:13" ht="13.5">
      <c r="A48" s="14" t="e">
        <f t="shared" si="0"/>
        <v>#N/A</v>
      </c>
      <c r="B48" s="14" t="e">
        <f t="shared" si="1"/>
        <v>#N/A</v>
      </c>
      <c r="C48" s="16" t="e">
        <v>#N/A</v>
      </c>
      <c r="D48" s="16" t="e">
        <v>#N/A</v>
      </c>
      <c r="E48" s="16" t="e">
        <v>#N/A</v>
      </c>
      <c r="F48" s="16" t="s">
        <v>134</v>
      </c>
      <c r="G48" s="16" t="s">
        <v>134</v>
      </c>
      <c r="H48" s="16" t="s">
        <v>134</v>
      </c>
      <c r="I48" s="16" t="s">
        <v>134</v>
      </c>
      <c r="J48" s="16" t="s">
        <v>134</v>
      </c>
      <c r="K48" s="16" t="s">
        <v>134</v>
      </c>
      <c r="L48" s="16" t="s">
        <v>134</v>
      </c>
      <c r="M48" s="16" t="e">
        <v>#N/A</v>
      </c>
    </row>
    <row r="49" spans="1:13" ht="13.5">
      <c r="A49" s="14" t="e">
        <f t="shared" si="0"/>
        <v>#N/A</v>
      </c>
      <c r="B49" s="14" t="e">
        <f t="shared" si="1"/>
        <v>#N/A</v>
      </c>
      <c r="C49" s="16" t="e">
        <v>#N/A</v>
      </c>
      <c r="D49" s="16" t="e">
        <v>#N/A</v>
      </c>
      <c r="E49" s="16" t="e">
        <v>#N/A</v>
      </c>
      <c r="F49" s="16" t="s">
        <v>134</v>
      </c>
      <c r="G49" s="16" t="s">
        <v>134</v>
      </c>
      <c r="H49" s="16" t="s">
        <v>134</v>
      </c>
      <c r="I49" s="16" t="s">
        <v>134</v>
      </c>
      <c r="J49" s="16" t="s">
        <v>134</v>
      </c>
      <c r="K49" s="16" t="s">
        <v>134</v>
      </c>
      <c r="L49" s="16" t="s">
        <v>134</v>
      </c>
      <c r="M49" s="16" t="e">
        <v>#N/A</v>
      </c>
    </row>
    <row r="50" spans="1:13" ht="13.5">
      <c r="A50" s="14" t="e">
        <f t="shared" si="0"/>
        <v>#N/A</v>
      </c>
      <c r="B50" s="14" t="e">
        <f t="shared" si="1"/>
        <v>#N/A</v>
      </c>
      <c r="C50" s="16" t="e">
        <v>#N/A</v>
      </c>
      <c r="D50" s="16" t="e">
        <v>#N/A</v>
      </c>
      <c r="E50" s="16" t="e">
        <v>#N/A</v>
      </c>
      <c r="F50" s="16" t="s">
        <v>134</v>
      </c>
      <c r="G50" s="16" t="s">
        <v>134</v>
      </c>
      <c r="H50" s="16" t="s">
        <v>134</v>
      </c>
      <c r="I50" s="16" t="s">
        <v>134</v>
      </c>
      <c r="J50" s="16" t="s">
        <v>134</v>
      </c>
      <c r="K50" s="16" t="s">
        <v>134</v>
      </c>
      <c r="L50" s="16" t="s">
        <v>134</v>
      </c>
      <c r="M50" s="16" t="e">
        <v>#N/A</v>
      </c>
    </row>
    <row r="51" spans="1:13" ht="13.5">
      <c r="A51" s="14" t="e">
        <f t="shared" si="0"/>
        <v>#N/A</v>
      </c>
      <c r="B51" s="14" t="e">
        <f t="shared" si="1"/>
        <v>#N/A</v>
      </c>
      <c r="C51" s="16" t="e">
        <v>#N/A</v>
      </c>
      <c r="D51" s="16" t="e">
        <v>#N/A</v>
      </c>
      <c r="E51" s="16" t="e">
        <v>#N/A</v>
      </c>
      <c r="F51" s="16" t="s">
        <v>134</v>
      </c>
      <c r="G51" s="16" t="s">
        <v>134</v>
      </c>
      <c r="H51" s="16" t="s">
        <v>134</v>
      </c>
      <c r="I51" s="16" t="s">
        <v>134</v>
      </c>
      <c r="J51" s="16" t="s">
        <v>134</v>
      </c>
      <c r="K51" s="16" t="s">
        <v>134</v>
      </c>
      <c r="L51" s="16" t="s">
        <v>134</v>
      </c>
      <c r="M51" s="16" t="e">
        <v>#N/A</v>
      </c>
    </row>
    <row r="52" spans="1:13" ht="13.5">
      <c r="A52" s="14" t="e">
        <f t="shared" si="0"/>
        <v>#N/A</v>
      </c>
      <c r="B52" s="14" t="e">
        <f t="shared" si="1"/>
        <v>#N/A</v>
      </c>
      <c r="C52" s="16" t="e">
        <v>#N/A</v>
      </c>
      <c r="D52" s="16" t="e">
        <v>#N/A</v>
      </c>
      <c r="E52" s="16" t="e">
        <v>#N/A</v>
      </c>
      <c r="F52" s="16" t="s">
        <v>134</v>
      </c>
      <c r="G52" s="16" t="s">
        <v>134</v>
      </c>
      <c r="H52" s="16" t="s">
        <v>134</v>
      </c>
      <c r="I52" s="16" t="s">
        <v>134</v>
      </c>
      <c r="J52" s="16" t="s">
        <v>134</v>
      </c>
      <c r="K52" s="16" t="s">
        <v>134</v>
      </c>
      <c r="L52" s="16" t="s">
        <v>134</v>
      </c>
      <c r="M52" s="16" t="e">
        <v>#N/A</v>
      </c>
    </row>
    <row r="53" spans="1:13" ht="13.5">
      <c r="A53" s="14" t="e">
        <f t="shared" si="0"/>
        <v>#N/A</v>
      </c>
      <c r="B53" s="14" t="e">
        <f t="shared" si="1"/>
        <v>#N/A</v>
      </c>
      <c r="C53" s="16" t="e">
        <v>#N/A</v>
      </c>
      <c r="D53" s="16" t="e">
        <v>#N/A</v>
      </c>
      <c r="E53" s="16" t="e">
        <v>#N/A</v>
      </c>
      <c r="F53" s="16" t="s">
        <v>134</v>
      </c>
      <c r="G53" s="16" t="s">
        <v>134</v>
      </c>
      <c r="H53" s="16" t="s">
        <v>134</v>
      </c>
      <c r="I53" s="16" t="s">
        <v>134</v>
      </c>
      <c r="J53" s="16" t="s">
        <v>134</v>
      </c>
      <c r="K53" s="16" t="s">
        <v>134</v>
      </c>
      <c r="L53" s="16" t="s">
        <v>134</v>
      </c>
      <c r="M53" s="16" t="e">
        <v>#N/A</v>
      </c>
    </row>
    <row r="54" spans="1:13" ht="13.5">
      <c r="A54" s="14" t="e">
        <f t="shared" si="0"/>
        <v>#N/A</v>
      </c>
      <c r="B54" s="14" t="e">
        <f t="shared" si="1"/>
        <v>#N/A</v>
      </c>
      <c r="C54" s="16" t="e">
        <v>#N/A</v>
      </c>
      <c r="D54" s="16" t="e">
        <v>#N/A</v>
      </c>
      <c r="E54" s="16" t="e">
        <v>#N/A</v>
      </c>
      <c r="F54" s="16" t="s">
        <v>134</v>
      </c>
      <c r="G54" s="16" t="s">
        <v>134</v>
      </c>
      <c r="H54" s="16" t="s">
        <v>134</v>
      </c>
      <c r="I54" s="16" t="s">
        <v>134</v>
      </c>
      <c r="J54" s="16" t="s">
        <v>134</v>
      </c>
      <c r="K54" s="16" t="s">
        <v>134</v>
      </c>
      <c r="L54" s="16" t="s">
        <v>134</v>
      </c>
      <c r="M54" s="16" t="e">
        <v>#N/A</v>
      </c>
    </row>
    <row r="55" spans="1:13" ht="13.5">
      <c r="A55" s="14" t="e">
        <f t="shared" si="0"/>
        <v>#N/A</v>
      </c>
      <c r="B55" s="14" t="e">
        <f t="shared" si="1"/>
        <v>#N/A</v>
      </c>
      <c r="C55" s="16" t="e">
        <v>#N/A</v>
      </c>
      <c r="D55" s="16" t="e">
        <v>#N/A</v>
      </c>
      <c r="E55" s="16" t="e">
        <v>#N/A</v>
      </c>
      <c r="F55" s="16" t="s">
        <v>134</v>
      </c>
      <c r="G55" s="16" t="s">
        <v>134</v>
      </c>
      <c r="H55" s="16" t="s">
        <v>134</v>
      </c>
      <c r="I55" s="16" t="s">
        <v>134</v>
      </c>
      <c r="J55" s="16" t="s">
        <v>134</v>
      </c>
      <c r="K55" s="16" t="s">
        <v>134</v>
      </c>
      <c r="L55" s="16" t="s">
        <v>134</v>
      </c>
      <c r="M55" s="16" t="e">
        <v>#N/A</v>
      </c>
    </row>
    <row r="56" spans="1:13" ht="13.5">
      <c r="A56" s="14" t="e">
        <f t="shared" si="0"/>
        <v>#N/A</v>
      </c>
      <c r="B56" s="14" t="e">
        <f t="shared" si="1"/>
        <v>#N/A</v>
      </c>
      <c r="C56" s="16" t="e">
        <v>#N/A</v>
      </c>
      <c r="D56" s="16" t="e">
        <v>#N/A</v>
      </c>
      <c r="E56" s="16" t="e">
        <v>#N/A</v>
      </c>
      <c r="F56" s="16" t="s">
        <v>134</v>
      </c>
      <c r="G56" s="16" t="s">
        <v>134</v>
      </c>
      <c r="H56" s="16" t="s">
        <v>134</v>
      </c>
      <c r="I56" s="16" t="s">
        <v>134</v>
      </c>
      <c r="J56" s="16" t="s">
        <v>134</v>
      </c>
      <c r="K56" s="16" t="s">
        <v>134</v>
      </c>
      <c r="L56" s="16" t="s">
        <v>134</v>
      </c>
      <c r="M56" s="16" t="e">
        <v>#N/A</v>
      </c>
    </row>
    <row r="57" spans="1:13" ht="13.5">
      <c r="A57" s="14" t="e">
        <f t="shared" si="0"/>
        <v>#N/A</v>
      </c>
      <c r="B57" s="14" t="e">
        <f t="shared" si="1"/>
        <v>#N/A</v>
      </c>
      <c r="C57" s="16" t="e">
        <v>#N/A</v>
      </c>
      <c r="D57" s="16" t="e">
        <v>#N/A</v>
      </c>
      <c r="E57" s="16" t="e">
        <v>#N/A</v>
      </c>
      <c r="F57" s="16" t="s">
        <v>134</v>
      </c>
      <c r="G57" s="16" t="s">
        <v>134</v>
      </c>
      <c r="H57" s="16" t="s">
        <v>134</v>
      </c>
      <c r="I57" s="16" t="s">
        <v>134</v>
      </c>
      <c r="J57" s="16" t="s">
        <v>134</v>
      </c>
      <c r="K57" s="16" t="s">
        <v>134</v>
      </c>
      <c r="L57" s="16" t="s">
        <v>134</v>
      </c>
      <c r="M57" s="16" t="e">
        <v>#N/A</v>
      </c>
    </row>
    <row r="58" spans="1:13" ht="13.5">
      <c r="A58" s="14" t="e">
        <f t="shared" si="0"/>
        <v>#N/A</v>
      </c>
      <c r="B58" s="14" t="e">
        <f t="shared" si="1"/>
        <v>#N/A</v>
      </c>
      <c r="C58" s="16" t="e">
        <v>#N/A</v>
      </c>
      <c r="D58" s="16" t="e">
        <v>#N/A</v>
      </c>
      <c r="E58" s="16" t="e">
        <v>#N/A</v>
      </c>
      <c r="F58" s="16" t="s">
        <v>134</v>
      </c>
      <c r="G58" s="16" t="s">
        <v>134</v>
      </c>
      <c r="H58" s="16" t="s">
        <v>134</v>
      </c>
      <c r="I58" s="16" t="s">
        <v>134</v>
      </c>
      <c r="J58" s="16" t="s">
        <v>134</v>
      </c>
      <c r="K58" s="16" t="s">
        <v>134</v>
      </c>
      <c r="L58" s="16" t="s">
        <v>134</v>
      </c>
      <c r="M58" s="16" t="e">
        <v>#N/A</v>
      </c>
    </row>
    <row r="59" spans="1:13" ht="13.5">
      <c r="A59" s="14" t="e">
        <f t="shared" si="0"/>
        <v>#N/A</v>
      </c>
      <c r="B59" s="14" t="e">
        <f t="shared" si="1"/>
        <v>#N/A</v>
      </c>
      <c r="C59" s="16" t="e">
        <v>#N/A</v>
      </c>
      <c r="D59" s="16" t="e">
        <v>#N/A</v>
      </c>
      <c r="E59" s="16" t="e">
        <v>#N/A</v>
      </c>
      <c r="F59" s="16" t="s">
        <v>134</v>
      </c>
      <c r="G59" s="16" t="s">
        <v>134</v>
      </c>
      <c r="H59" s="16" t="s">
        <v>134</v>
      </c>
      <c r="I59" s="16" t="s">
        <v>134</v>
      </c>
      <c r="J59" s="16" t="s">
        <v>134</v>
      </c>
      <c r="K59" s="16" t="s">
        <v>134</v>
      </c>
      <c r="L59" s="16" t="s">
        <v>134</v>
      </c>
      <c r="M59" s="16" t="e">
        <v>#N/A</v>
      </c>
    </row>
    <row r="60" spans="1:13" ht="13.5">
      <c r="A60" s="14" t="e">
        <f t="shared" si="0"/>
        <v>#N/A</v>
      </c>
      <c r="B60" s="14" t="e">
        <f t="shared" si="1"/>
        <v>#N/A</v>
      </c>
      <c r="C60" s="16" t="e">
        <v>#N/A</v>
      </c>
      <c r="D60" s="16" t="e">
        <v>#N/A</v>
      </c>
      <c r="E60" s="16" t="e">
        <v>#N/A</v>
      </c>
      <c r="F60" s="16" t="s">
        <v>134</v>
      </c>
      <c r="G60" s="16" t="s">
        <v>134</v>
      </c>
      <c r="H60" s="16" t="s">
        <v>134</v>
      </c>
      <c r="I60" s="16" t="s">
        <v>134</v>
      </c>
      <c r="J60" s="16" t="s">
        <v>134</v>
      </c>
      <c r="K60" s="16" t="s">
        <v>134</v>
      </c>
      <c r="L60" s="16" t="s">
        <v>134</v>
      </c>
      <c r="M60" s="16" t="e">
        <v>#N/A</v>
      </c>
    </row>
    <row r="61" spans="1:13" ht="13.5">
      <c r="A61" s="14" t="e">
        <f t="shared" si="0"/>
        <v>#N/A</v>
      </c>
      <c r="B61" s="14" t="e">
        <f t="shared" si="1"/>
        <v>#N/A</v>
      </c>
      <c r="C61" s="16" t="e">
        <v>#N/A</v>
      </c>
      <c r="D61" s="16" t="e">
        <v>#N/A</v>
      </c>
      <c r="E61" s="16" t="e">
        <v>#N/A</v>
      </c>
      <c r="F61" s="16" t="s">
        <v>134</v>
      </c>
      <c r="G61" s="16" t="s">
        <v>134</v>
      </c>
      <c r="H61" s="16" t="s">
        <v>134</v>
      </c>
      <c r="I61" s="16" t="s">
        <v>134</v>
      </c>
      <c r="J61" s="16" t="s">
        <v>134</v>
      </c>
      <c r="K61" s="16" t="s">
        <v>134</v>
      </c>
      <c r="L61" s="16" t="s">
        <v>134</v>
      </c>
      <c r="M61" s="16" t="e">
        <v>#N/A</v>
      </c>
    </row>
    <row r="62" spans="1:13" ht="13.5">
      <c r="A62" s="14" t="e">
        <f t="shared" si="0"/>
        <v>#N/A</v>
      </c>
      <c r="B62" s="14" t="e">
        <f t="shared" si="1"/>
        <v>#N/A</v>
      </c>
      <c r="C62" s="16" t="e">
        <v>#N/A</v>
      </c>
      <c r="D62" s="16" t="e">
        <v>#N/A</v>
      </c>
      <c r="E62" s="16" t="e">
        <v>#N/A</v>
      </c>
      <c r="F62" s="16" t="s">
        <v>134</v>
      </c>
      <c r="G62" s="16" t="s">
        <v>134</v>
      </c>
      <c r="H62" s="16" t="s">
        <v>134</v>
      </c>
      <c r="I62" s="16" t="s">
        <v>134</v>
      </c>
      <c r="J62" s="16" t="s">
        <v>134</v>
      </c>
      <c r="K62" s="16" t="s">
        <v>134</v>
      </c>
      <c r="L62" s="16" t="s">
        <v>134</v>
      </c>
      <c r="M62" s="16" t="e">
        <v>#N/A</v>
      </c>
    </row>
    <row r="63" spans="1:13" ht="13.5">
      <c r="A63" s="14" t="e">
        <f t="shared" si="0"/>
        <v>#N/A</v>
      </c>
      <c r="B63" s="14" t="e">
        <f t="shared" si="1"/>
        <v>#N/A</v>
      </c>
      <c r="C63" s="16" t="e">
        <v>#N/A</v>
      </c>
      <c r="D63" s="16" t="e">
        <v>#N/A</v>
      </c>
      <c r="E63" s="16" t="e">
        <v>#N/A</v>
      </c>
      <c r="F63" s="16" t="s">
        <v>134</v>
      </c>
      <c r="G63" s="16" t="s">
        <v>134</v>
      </c>
      <c r="H63" s="16" t="s">
        <v>134</v>
      </c>
      <c r="I63" s="16" t="s">
        <v>134</v>
      </c>
      <c r="J63" s="16" t="s">
        <v>134</v>
      </c>
      <c r="K63" s="16" t="s">
        <v>134</v>
      </c>
      <c r="L63" s="16" t="s">
        <v>134</v>
      </c>
      <c r="M63" s="16" t="e">
        <v>#N/A</v>
      </c>
    </row>
    <row r="64" spans="1:13" ht="13.5">
      <c r="A64" s="14" t="e">
        <f t="shared" si="0"/>
        <v>#N/A</v>
      </c>
      <c r="B64" s="14" t="e">
        <f t="shared" si="1"/>
        <v>#N/A</v>
      </c>
      <c r="C64" s="16" t="e">
        <v>#N/A</v>
      </c>
      <c r="D64" s="16" t="e">
        <v>#N/A</v>
      </c>
      <c r="E64" s="16" t="e">
        <v>#N/A</v>
      </c>
      <c r="F64" s="16" t="s">
        <v>134</v>
      </c>
      <c r="G64" s="16" t="s">
        <v>134</v>
      </c>
      <c r="H64" s="16" t="s">
        <v>134</v>
      </c>
      <c r="I64" s="16" t="s">
        <v>134</v>
      </c>
      <c r="J64" s="16" t="s">
        <v>134</v>
      </c>
      <c r="K64" s="16" t="s">
        <v>134</v>
      </c>
      <c r="L64" s="16" t="s">
        <v>134</v>
      </c>
      <c r="M64" s="16" t="e">
        <v>#N/A</v>
      </c>
    </row>
    <row r="65" spans="1:13" ht="13.5">
      <c r="A65" s="14" t="e">
        <f t="shared" si="0"/>
        <v>#N/A</v>
      </c>
      <c r="B65" s="14" t="e">
        <f t="shared" si="1"/>
        <v>#N/A</v>
      </c>
      <c r="C65" s="16" t="e">
        <v>#N/A</v>
      </c>
      <c r="D65" s="16" t="e">
        <v>#N/A</v>
      </c>
      <c r="E65" s="16" t="e">
        <v>#N/A</v>
      </c>
      <c r="F65" s="16" t="s">
        <v>134</v>
      </c>
      <c r="G65" s="16" t="s">
        <v>134</v>
      </c>
      <c r="H65" s="16" t="s">
        <v>134</v>
      </c>
      <c r="I65" s="16" t="s">
        <v>134</v>
      </c>
      <c r="J65" s="16" t="s">
        <v>134</v>
      </c>
      <c r="K65" s="16" t="s">
        <v>134</v>
      </c>
      <c r="L65" s="16" t="s">
        <v>134</v>
      </c>
      <c r="M65" s="16" t="e">
        <v>#N/A</v>
      </c>
    </row>
    <row r="66" spans="1:13" ht="13.5">
      <c r="A66" s="14" t="e">
        <f aca="true" t="shared" si="2" ref="A66:A129">IF(E65=E66,A65,A65+1)</f>
        <v>#N/A</v>
      </c>
      <c r="B66" s="14" t="e">
        <f aca="true" t="shared" si="3" ref="B66:B129">A66*10+M66</f>
        <v>#N/A</v>
      </c>
      <c r="C66" s="16" t="e">
        <v>#N/A</v>
      </c>
      <c r="D66" s="16" t="e">
        <v>#N/A</v>
      </c>
      <c r="E66" s="16" t="e">
        <v>#N/A</v>
      </c>
      <c r="F66" s="16" t="s">
        <v>134</v>
      </c>
      <c r="G66" s="16" t="s">
        <v>134</v>
      </c>
      <c r="H66" s="16" t="s">
        <v>134</v>
      </c>
      <c r="I66" s="16" t="s">
        <v>134</v>
      </c>
      <c r="J66" s="16" t="s">
        <v>134</v>
      </c>
      <c r="K66" s="16" t="s">
        <v>134</v>
      </c>
      <c r="L66" s="16" t="s">
        <v>134</v>
      </c>
      <c r="M66" s="16" t="e">
        <v>#N/A</v>
      </c>
    </row>
    <row r="67" spans="1:13" ht="13.5">
      <c r="A67" s="14" t="e">
        <f t="shared" si="2"/>
        <v>#N/A</v>
      </c>
      <c r="B67" s="14" t="e">
        <f t="shared" si="3"/>
        <v>#N/A</v>
      </c>
      <c r="C67" s="16" t="e">
        <v>#N/A</v>
      </c>
      <c r="D67" s="16" t="e">
        <v>#N/A</v>
      </c>
      <c r="E67" s="16" t="e">
        <v>#N/A</v>
      </c>
      <c r="F67" s="16" t="s">
        <v>134</v>
      </c>
      <c r="G67" s="16" t="s">
        <v>134</v>
      </c>
      <c r="H67" s="16" t="s">
        <v>134</v>
      </c>
      <c r="I67" s="16" t="s">
        <v>134</v>
      </c>
      <c r="J67" s="16" t="s">
        <v>134</v>
      </c>
      <c r="K67" s="16" t="s">
        <v>134</v>
      </c>
      <c r="L67" s="16" t="s">
        <v>134</v>
      </c>
      <c r="M67" s="16" t="e">
        <v>#N/A</v>
      </c>
    </row>
    <row r="68" spans="1:13" ht="13.5">
      <c r="A68" s="14" t="e">
        <f t="shared" si="2"/>
        <v>#N/A</v>
      </c>
      <c r="B68" s="14" t="e">
        <f t="shared" si="3"/>
        <v>#N/A</v>
      </c>
      <c r="C68" s="16" t="e">
        <v>#N/A</v>
      </c>
      <c r="D68" s="16" t="e">
        <v>#N/A</v>
      </c>
      <c r="E68" s="16" t="e">
        <v>#N/A</v>
      </c>
      <c r="F68" s="16" t="s">
        <v>134</v>
      </c>
      <c r="G68" s="16" t="s">
        <v>134</v>
      </c>
      <c r="H68" s="16" t="s">
        <v>134</v>
      </c>
      <c r="I68" s="16" t="s">
        <v>134</v>
      </c>
      <c r="J68" s="16" t="s">
        <v>134</v>
      </c>
      <c r="K68" s="16" t="s">
        <v>134</v>
      </c>
      <c r="L68" s="16" t="s">
        <v>134</v>
      </c>
      <c r="M68" s="16" t="e">
        <v>#N/A</v>
      </c>
    </row>
    <row r="69" spans="1:13" ht="13.5">
      <c r="A69" s="14" t="e">
        <f t="shared" si="2"/>
        <v>#N/A</v>
      </c>
      <c r="B69" s="14" t="e">
        <f t="shared" si="3"/>
        <v>#N/A</v>
      </c>
      <c r="C69" s="16" t="e">
        <v>#N/A</v>
      </c>
      <c r="D69" s="16" t="e">
        <v>#N/A</v>
      </c>
      <c r="E69" s="16" t="e">
        <v>#N/A</v>
      </c>
      <c r="F69" s="16" t="s">
        <v>134</v>
      </c>
      <c r="G69" s="16" t="s">
        <v>134</v>
      </c>
      <c r="H69" s="16" t="s">
        <v>134</v>
      </c>
      <c r="I69" s="16" t="s">
        <v>134</v>
      </c>
      <c r="J69" s="16" t="s">
        <v>134</v>
      </c>
      <c r="K69" s="16" t="s">
        <v>134</v>
      </c>
      <c r="L69" s="16" t="s">
        <v>134</v>
      </c>
      <c r="M69" s="16" t="e">
        <v>#N/A</v>
      </c>
    </row>
    <row r="70" spans="1:13" ht="13.5">
      <c r="A70" s="14" t="e">
        <f t="shared" si="2"/>
        <v>#N/A</v>
      </c>
      <c r="B70" s="14" t="e">
        <f t="shared" si="3"/>
        <v>#N/A</v>
      </c>
      <c r="C70" s="16" t="e">
        <v>#N/A</v>
      </c>
      <c r="D70" s="16" t="e">
        <v>#N/A</v>
      </c>
      <c r="E70" s="16" t="e">
        <v>#N/A</v>
      </c>
      <c r="F70" s="16" t="s">
        <v>134</v>
      </c>
      <c r="G70" s="16" t="s">
        <v>134</v>
      </c>
      <c r="H70" s="16" t="s">
        <v>134</v>
      </c>
      <c r="I70" s="16" t="s">
        <v>134</v>
      </c>
      <c r="J70" s="16" t="s">
        <v>134</v>
      </c>
      <c r="K70" s="16" t="s">
        <v>134</v>
      </c>
      <c r="L70" s="16" t="s">
        <v>134</v>
      </c>
      <c r="M70" s="16" t="e">
        <v>#N/A</v>
      </c>
    </row>
    <row r="71" spans="1:13" ht="13.5">
      <c r="A71" s="14" t="e">
        <f t="shared" si="2"/>
        <v>#N/A</v>
      </c>
      <c r="B71" s="14" t="e">
        <f t="shared" si="3"/>
        <v>#N/A</v>
      </c>
      <c r="C71" s="16" t="e">
        <v>#N/A</v>
      </c>
      <c r="D71" s="16" t="e">
        <v>#N/A</v>
      </c>
      <c r="E71" s="16" t="e">
        <v>#N/A</v>
      </c>
      <c r="F71" s="16" t="s">
        <v>134</v>
      </c>
      <c r="G71" s="16" t="s">
        <v>134</v>
      </c>
      <c r="H71" s="16" t="s">
        <v>134</v>
      </c>
      <c r="I71" s="16" t="s">
        <v>134</v>
      </c>
      <c r="J71" s="16" t="s">
        <v>134</v>
      </c>
      <c r="K71" s="16" t="s">
        <v>134</v>
      </c>
      <c r="L71" s="16" t="s">
        <v>134</v>
      </c>
      <c r="M71" s="16" t="e">
        <v>#N/A</v>
      </c>
    </row>
    <row r="72" spans="1:13" ht="13.5">
      <c r="A72" s="14" t="e">
        <f t="shared" si="2"/>
        <v>#N/A</v>
      </c>
      <c r="B72" s="14" t="e">
        <f t="shared" si="3"/>
        <v>#N/A</v>
      </c>
      <c r="C72" s="16" t="e">
        <v>#N/A</v>
      </c>
      <c r="D72" s="16" t="e">
        <v>#N/A</v>
      </c>
      <c r="E72" s="16" t="e">
        <v>#N/A</v>
      </c>
      <c r="F72" s="16" t="s">
        <v>134</v>
      </c>
      <c r="G72" s="16" t="s">
        <v>134</v>
      </c>
      <c r="H72" s="16" t="s">
        <v>134</v>
      </c>
      <c r="I72" s="16" t="s">
        <v>134</v>
      </c>
      <c r="J72" s="16" t="s">
        <v>134</v>
      </c>
      <c r="K72" s="16" t="s">
        <v>134</v>
      </c>
      <c r="L72" s="16" t="s">
        <v>134</v>
      </c>
      <c r="M72" s="16" t="e">
        <v>#N/A</v>
      </c>
    </row>
    <row r="73" spans="1:13" ht="13.5">
      <c r="A73" s="14" t="e">
        <f t="shared" si="2"/>
        <v>#N/A</v>
      </c>
      <c r="B73" s="14" t="e">
        <f t="shared" si="3"/>
        <v>#N/A</v>
      </c>
      <c r="C73" s="16" t="e">
        <v>#N/A</v>
      </c>
      <c r="D73" s="16" t="e">
        <v>#N/A</v>
      </c>
      <c r="E73" s="16" t="e">
        <v>#N/A</v>
      </c>
      <c r="F73" s="16" t="s">
        <v>134</v>
      </c>
      <c r="G73" s="16" t="s">
        <v>134</v>
      </c>
      <c r="H73" s="16" t="s">
        <v>134</v>
      </c>
      <c r="I73" s="16" t="s">
        <v>134</v>
      </c>
      <c r="J73" s="16" t="s">
        <v>134</v>
      </c>
      <c r="K73" s="16" t="s">
        <v>134</v>
      </c>
      <c r="L73" s="16" t="s">
        <v>134</v>
      </c>
      <c r="M73" s="16" t="e">
        <v>#N/A</v>
      </c>
    </row>
    <row r="74" spans="1:13" ht="13.5">
      <c r="A74" s="14" t="e">
        <f t="shared" si="2"/>
        <v>#N/A</v>
      </c>
      <c r="B74" s="14" t="e">
        <f t="shared" si="3"/>
        <v>#N/A</v>
      </c>
      <c r="C74" s="16" t="e">
        <v>#N/A</v>
      </c>
      <c r="D74" s="16" t="e">
        <v>#N/A</v>
      </c>
      <c r="E74" s="16" t="e">
        <v>#N/A</v>
      </c>
      <c r="F74" s="16" t="s">
        <v>134</v>
      </c>
      <c r="G74" s="16" t="s">
        <v>134</v>
      </c>
      <c r="H74" s="16" t="s">
        <v>134</v>
      </c>
      <c r="I74" s="16" t="s">
        <v>134</v>
      </c>
      <c r="J74" s="16" t="s">
        <v>134</v>
      </c>
      <c r="K74" s="16" t="s">
        <v>134</v>
      </c>
      <c r="L74" s="16" t="s">
        <v>134</v>
      </c>
      <c r="M74" s="16" t="e">
        <v>#N/A</v>
      </c>
    </row>
    <row r="75" spans="1:13" ht="13.5">
      <c r="A75" s="14" t="e">
        <f t="shared" si="2"/>
        <v>#N/A</v>
      </c>
      <c r="B75" s="14" t="e">
        <f t="shared" si="3"/>
        <v>#N/A</v>
      </c>
      <c r="C75" s="16" t="e">
        <v>#N/A</v>
      </c>
      <c r="D75" s="16" t="e">
        <v>#N/A</v>
      </c>
      <c r="E75" s="16" t="e">
        <v>#N/A</v>
      </c>
      <c r="F75" s="16" t="s">
        <v>134</v>
      </c>
      <c r="G75" s="16" t="s">
        <v>134</v>
      </c>
      <c r="H75" s="16" t="s">
        <v>134</v>
      </c>
      <c r="I75" s="16" t="s">
        <v>134</v>
      </c>
      <c r="J75" s="16" t="s">
        <v>134</v>
      </c>
      <c r="K75" s="16" t="s">
        <v>134</v>
      </c>
      <c r="L75" s="16" t="s">
        <v>134</v>
      </c>
      <c r="M75" s="16" t="e">
        <v>#N/A</v>
      </c>
    </row>
    <row r="76" spans="1:13" ht="13.5">
      <c r="A76" s="14" t="e">
        <f t="shared" si="2"/>
        <v>#N/A</v>
      </c>
      <c r="B76" s="14" t="e">
        <f t="shared" si="3"/>
        <v>#N/A</v>
      </c>
      <c r="C76" s="16" t="e">
        <v>#N/A</v>
      </c>
      <c r="D76" s="16" t="e">
        <v>#N/A</v>
      </c>
      <c r="E76" s="16" t="e">
        <v>#N/A</v>
      </c>
      <c r="F76" s="16" t="s">
        <v>134</v>
      </c>
      <c r="G76" s="16" t="s">
        <v>134</v>
      </c>
      <c r="H76" s="16" t="s">
        <v>134</v>
      </c>
      <c r="I76" s="16" t="s">
        <v>134</v>
      </c>
      <c r="J76" s="16" t="s">
        <v>134</v>
      </c>
      <c r="K76" s="16" t="s">
        <v>134</v>
      </c>
      <c r="L76" s="16" t="s">
        <v>134</v>
      </c>
      <c r="M76" s="16" t="e">
        <v>#N/A</v>
      </c>
    </row>
    <row r="77" spans="1:13" ht="13.5">
      <c r="A77" s="14" t="e">
        <f t="shared" si="2"/>
        <v>#N/A</v>
      </c>
      <c r="B77" s="14" t="e">
        <f t="shared" si="3"/>
        <v>#N/A</v>
      </c>
      <c r="C77" s="16" t="e">
        <v>#N/A</v>
      </c>
      <c r="D77" s="16" t="e">
        <v>#N/A</v>
      </c>
      <c r="E77" s="16" t="e">
        <v>#N/A</v>
      </c>
      <c r="F77" s="16" t="s">
        <v>134</v>
      </c>
      <c r="G77" s="16" t="s">
        <v>134</v>
      </c>
      <c r="H77" s="16" t="s">
        <v>134</v>
      </c>
      <c r="I77" s="16" t="s">
        <v>134</v>
      </c>
      <c r="J77" s="16" t="s">
        <v>134</v>
      </c>
      <c r="K77" s="16" t="s">
        <v>134</v>
      </c>
      <c r="L77" s="16" t="s">
        <v>134</v>
      </c>
      <c r="M77" s="16" t="e">
        <v>#N/A</v>
      </c>
    </row>
    <row r="78" spans="1:13" ht="13.5">
      <c r="A78" s="14" t="e">
        <f t="shared" si="2"/>
        <v>#N/A</v>
      </c>
      <c r="B78" s="14" t="e">
        <f t="shared" si="3"/>
        <v>#N/A</v>
      </c>
      <c r="C78" s="16" t="e">
        <v>#N/A</v>
      </c>
      <c r="D78" s="16" t="e">
        <v>#N/A</v>
      </c>
      <c r="E78" s="16" t="e">
        <v>#N/A</v>
      </c>
      <c r="F78" s="16" t="s">
        <v>134</v>
      </c>
      <c r="G78" s="16" t="s">
        <v>134</v>
      </c>
      <c r="H78" s="16" t="s">
        <v>134</v>
      </c>
      <c r="I78" s="16" t="s">
        <v>134</v>
      </c>
      <c r="J78" s="16" t="s">
        <v>134</v>
      </c>
      <c r="K78" s="16" t="s">
        <v>134</v>
      </c>
      <c r="L78" s="16" t="s">
        <v>134</v>
      </c>
      <c r="M78" s="16" t="e">
        <v>#N/A</v>
      </c>
    </row>
    <row r="79" spans="1:13" ht="13.5">
      <c r="A79" s="14" t="e">
        <f t="shared" si="2"/>
        <v>#N/A</v>
      </c>
      <c r="B79" s="14" t="e">
        <f t="shared" si="3"/>
        <v>#N/A</v>
      </c>
      <c r="C79" s="16" t="e">
        <v>#N/A</v>
      </c>
      <c r="D79" s="16" t="e">
        <v>#N/A</v>
      </c>
      <c r="E79" s="16" t="e">
        <v>#N/A</v>
      </c>
      <c r="F79" s="16" t="s">
        <v>134</v>
      </c>
      <c r="G79" s="16" t="s">
        <v>134</v>
      </c>
      <c r="H79" s="16" t="s">
        <v>134</v>
      </c>
      <c r="I79" s="16" t="s">
        <v>134</v>
      </c>
      <c r="J79" s="16" t="s">
        <v>134</v>
      </c>
      <c r="K79" s="16" t="s">
        <v>134</v>
      </c>
      <c r="L79" s="16" t="s">
        <v>134</v>
      </c>
      <c r="M79" s="16" t="e">
        <v>#N/A</v>
      </c>
    </row>
    <row r="80" spans="1:13" ht="13.5">
      <c r="A80" s="14" t="e">
        <f t="shared" si="2"/>
        <v>#N/A</v>
      </c>
      <c r="B80" s="14" t="e">
        <f t="shared" si="3"/>
        <v>#N/A</v>
      </c>
      <c r="C80" s="16" t="e">
        <v>#N/A</v>
      </c>
      <c r="D80" s="16" t="e">
        <v>#N/A</v>
      </c>
      <c r="E80" s="16" t="e">
        <v>#N/A</v>
      </c>
      <c r="F80" s="16" t="s">
        <v>134</v>
      </c>
      <c r="G80" s="16" t="s">
        <v>134</v>
      </c>
      <c r="H80" s="16" t="s">
        <v>134</v>
      </c>
      <c r="I80" s="16" t="s">
        <v>134</v>
      </c>
      <c r="J80" s="16" t="s">
        <v>134</v>
      </c>
      <c r="K80" s="16" t="s">
        <v>134</v>
      </c>
      <c r="L80" s="16" t="s">
        <v>134</v>
      </c>
      <c r="M80" s="16" t="e">
        <v>#N/A</v>
      </c>
    </row>
    <row r="81" spans="1:13" ht="13.5">
      <c r="A81" s="14" t="e">
        <f t="shared" si="2"/>
        <v>#N/A</v>
      </c>
      <c r="B81" s="14" t="e">
        <f t="shared" si="3"/>
        <v>#N/A</v>
      </c>
      <c r="C81" s="16" t="e">
        <v>#N/A</v>
      </c>
      <c r="D81" s="16" t="e">
        <v>#N/A</v>
      </c>
      <c r="E81" s="16" t="e">
        <v>#N/A</v>
      </c>
      <c r="F81" s="16" t="s">
        <v>134</v>
      </c>
      <c r="G81" s="16" t="s">
        <v>134</v>
      </c>
      <c r="H81" s="16" t="s">
        <v>134</v>
      </c>
      <c r="I81" s="16" t="s">
        <v>134</v>
      </c>
      <c r="J81" s="16" t="s">
        <v>134</v>
      </c>
      <c r="K81" s="16" t="s">
        <v>134</v>
      </c>
      <c r="L81" s="16" t="s">
        <v>134</v>
      </c>
      <c r="M81" s="16" t="e">
        <v>#N/A</v>
      </c>
    </row>
    <row r="82" spans="1:13" ht="13.5">
      <c r="A82" s="14" t="e">
        <f t="shared" si="2"/>
        <v>#N/A</v>
      </c>
      <c r="B82" s="14" t="e">
        <f t="shared" si="3"/>
        <v>#N/A</v>
      </c>
      <c r="C82" s="16" t="e">
        <v>#N/A</v>
      </c>
      <c r="D82" s="16" t="e">
        <v>#N/A</v>
      </c>
      <c r="E82" s="16" t="e">
        <v>#N/A</v>
      </c>
      <c r="F82" s="16" t="s">
        <v>134</v>
      </c>
      <c r="G82" s="16" t="s">
        <v>134</v>
      </c>
      <c r="H82" s="16" t="s">
        <v>134</v>
      </c>
      <c r="I82" s="16" t="s">
        <v>134</v>
      </c>
      <c r="J82" s="16" t="s">
        <v>134</v>
      </c>
      <c r="K82" s="16" t="s">
        <v>134</v>
      </c>
      <c r="L82" s="16" t="s">
        <v>134</v>
      </c>
      <c r="M82" s="16" t="e">
        <v>#N/A</v>
      </c>
    </row>
    <row r="83" spans="1:13" ht="13.5">
      <c r="A83" s="14" t="e">
        <f t="shared" si="2"/>
        <v>#N/A</v>
      </c>
      <c r="B83" s="14" t="e">
        <f t="shared" si="3"/>
        <v>#N/A</v>
      </c>
      <c r="C83" s="16" t="e">
        <v>#N/A</v>
      </c>
      <c r="D83" s="16" t="e">
        <v>#N/A</v>
      </c>
      <c r="E83" s="16" t="e">
        <v>#N/A</v>
      </c>
      <c r="F83" s="16" t="s">
        <v>134</v>
      </c>
      <c r="G83" s="16" t="s">
        <v>134</v>
      </c>
      <c r="H83" s="16" t="s">
        <v>134</v>
      </c>
      <c r="I83" s="16" t="s">
        <v>134</v>
      </c>
      <c r="J83" s="16" t="s">
        <v>134</v>
      </c>
      <c r="K83" s="16" t="s">
        <v>134</v>
      </c>
      <c r="L83" s="16" t="s">
        <v>134</v>
      </c>
      <c r="M83" s="16" t="e">
        <v>#N/A</v>
      </c>
    </row>
    <row r="84" spans="1:13" ht="13.5">
      <c r="A84" s="14" t="e">
        <f t="shared" si="2"/>
        <v>#N/A</v>
      </c>
      <c r="B84" s="14" t="e">
        <f t="shared" si="3"/>
        <v>#N/A</v>
      </c>
      <c r="C84" s="16" t="e">
        <v>#N/A</v>
      </c>
      <c r="D84" s="16" t="e">
        <v>#N/A</v>
      </c>
      <c r="E84" s="16" t="e">
        <v>#N/A</v>
      </c>
      <c r="F84" s="16" t="s">
        <v>134</v>
      </c>
      <c r="G84" s="16" t="s">
        <v>134</v>
      </c>
      <c r="H84" s="16" t="s">
        <v>134</v>
      </c>
      <c r="I84" s="16" t="s">
        <v>134</v>
      </c>
      <c r="J84" s="16" t="s">
        <v>134</v>
      </c>
      <c r="K84" s="16" t="s">
        <v>134</v>
      </c>
      <c r="L84" s="16" t="s">
        <v>134</v>
      </c>
      <c r="M84" s="16" t="e">
        <v>#N/A</v>
      </c>
    </row>
    <row r="85" spans="1:13" ht="13.5">
      <c r="A85" s="14" t="e">
        <f t="shared" si="2"/>
        <v>#N/A</v>
      </c>
      <c r="B85" s="14" t="e">
        <f t="shared" si="3"/>
        <v>#N/A</v>
      </c>
      <c r="C85" s="16" t="e">
        <v>#N/A</v>
      </c>
      <c r="D85" s="16" t="e">
        <v>#N/A</v>
      </c>
      <c r="E85" s="16" t="e">
        <v>#N/A</v>
      </c>
      <c r="F85" s="16" t="s">
        <v>134</v>
      </c>
      <c r="G85" s="16" t="s">
        <v>134</v>
      </c>
      <c r="H85" s="16" t="s">
        <v>134</v>
      </c>
      <c r="I85" s="16" t="s">
        <v>134</v>
      </c>
      <c r="J85" s="16" t="s">
        <v>134</v>
      </c>
      <c r="K85" s="16" t="s">
        <v>134</v>
      </c>
      <c r="L85" s="16" t="s">
        <v>134</v>
      </c>
      <c r="M85" s="16" t="e">
        <v>#N/A</v>
      </c>
    </row>
    <row r="86" spans="1:13" ht="13.5">
      <c r="A86" s="14" t="e">
        <f t="shared" si="2"/>
        <v>#N/A</v>
      </c>
      <c r="B86" s="14" t="e">
        <f t="shared" si="3"/>
        <v>#N/A</v>
      </c>
      <c r="C86" s="16" t="e">
        <v>#N/A</v>
      </c>
      <c r="D86" s="16" t="e">
        <v>#N/A</v>
      </c>
      <c r="E86" s="16" t="e">
        <v>#N/A</v>
      </c>
      <c r="F86" s="16" t="s">
        <v>134</v>
      </c>
      <c r="G86" s="16" t="s">
        <v>134</v>
      </c>
      <c r="H86" s="16" t="s">
        <v>134</v>
      </c>
      <c r="I86" s="16" t="s">
        <v>134</v>
      </c>
      <c r="J86" s="16" t="s">
        <v>134</v>
      </c>
      <c r="K86" s="16" t="s">
        <v>134</v>
      </c>
      <c r="L86" s="16" t="s">
        <v>134</v>
      </c>
      <c r="M86" s="16" t="e">
        <v>#N/A</v>
      </c>
    </row>
    <row r="87" spans="1:13" ht="13.5">
      <c r="A87" s="14" t="e">
        <f t="shared" si="2"/>
        <v>#N/A</v>
      </c>
      <c r="B87" s="14" t="e">
        <f t="shared" si="3"/>
        <v>#N/A</v>
      </c>
      <c r="C87" s="16" t="e">
        <v>#N/A</v>
      </c>
      <c r="D87" s="16" t="e">
        <v>#N/A</v>
      </c>
      <c r="E87" s="16" t="e">
        <v>#N/A</v>
      </c>
      <c r="F87" s="16" t="s">
        <v>134</v>
      </c>
      <c r="G87" s="16" t="s">
        <v>134</v>
      </c>
      <c r="H87" s="16" t="s">
        <v>134</v>
      </c>
      <c r="I87" s="16" t="s">
        <v>134</v>
      </c>
      <c r="J87" s="16" t="s">
        <v>134</v>
      </c>
      <c r="K87" s="16" t="s">
        <v>134</v>
      </c>
      <c r="L87" s="16" t="s">
        <v>134</v>
      </c>
      <c r="M87" s="16" t="e">
        <v>#N/A</v>
      </c>
    </row>
    <row r="88" spans="1:13" ht="13.5">
      <c r="A88" s="14" t="e">
        <f t="shared" si="2"/>
        <v>#N/A</v>
      </c>
      <c r="B88" s="14" t="e">
        <f t="shared" si="3"/>
        <v>#N/A</v>
      </c>
      <c r="C88" s="16" t="e">
        <v>#N/A</v>
      </c>
      <c r="D88" s="16" t="e">
        <v>#N/A</v>
      </c>
      <c r="E88" s="16" t="e">
        <v>#N/A</v>
      </c>
      <c r="F88" s="16" t="s">
        <v>134</v>
      </c>
      <c r="G88" s="16" t="s">
        <v>134</v>
      </c>
      <c r="H88" s="16" t="s">
        <v>134</v>
      </c>
      <c r="I88" s="16" t="s">
        <v>134</v>
      </c>
      <c r="J88" s="16" t="s">
        <v>134</v>
      </c>
      <c r="K88" s="16" t="s">
        <v>134</v>
      </c>
      <c r="L88" s="16" t="s">
        <v>134</v>
      </c>
      <c r="M88" s="16" t="e">
        <v>#N/A</v>
      </c>
    </row>
    <row r="89" spans="1:13" ht="13.5">
      <c r="A89" s="14" t="e">
        <f t="shared" si="2"/>
        <v>#N/A</v>
      </c>
      <c r="B89" s="14" t="e">
        <f t="shared" si="3"/>
        <v>#N/A</v>
      </c>
      <c r="C89" s="16" t="e">
        <v>#N/A</v>
      </c>
      <c r="D89" s="16" t="e">
        <v>#N/A</v>
      </c>
      <c r="E89" s="16" t="e">
        <v>#N/A</v>
      </c>
      <c r="F89" s="16" t="s">
        <v>134</v>
      </c>
      <c r="G89" s="16" t="s">
        <v>134</v>
      </c>
      <c r="H89" s="16" t="s">
        <v>134</v>
      </c>
      <c r="I89" s="16" t="s">
        <v>134</v>
      </c>
      <c r="J89" s="16" t="s">
        <v>134</v>
      </c>
      <c r="K89" s="16" t="s">
        <v>134</v>
      </c>
      <c r="L89" s="16" t="s">
        <v>134</v>
      </c>
      <c r="M89" s="16" t="e">
        <v>#N/A</v>
      </c>
    </row>
    <row r="90" spans="1:13" ht="13.5">
      <c r="A90" s="14" t="e">
        <f t="shared" si="2"/>
        <v>#N/A</v>
      </c>
      <c r="B90" s="14" t="e">
        <f t="shared" si="3"/>
        <v>#N/A</v>
      </c>
      <c r="C90" s="16" t="e">
        <v>#N/A</v>
      </c>
      <c r="D90" s="16" t="e">
        <v>#N/A</v>
      </c>
      <c r="E90" s="16" t="e">
        <v>#N/A</v>
      </c>
      <c r="F90" s="16" t="s">
        <v>134</v>
      </c>
      <c r="G90" s="16" t="s">
        <v>134</v>
      </c>
      <c r="H90" s="16" t="s">
        <v>134</v>
      </c>
      <c r="I90" s="16" t="s">
        <v>134</v>
      </c>
      <c r="J90" s="16" t="s">
        <v>134</v>
      </c>
      <c r="K90" s="16" t="s">
        <v>134</v>
      </c>
      <c r="L90" s="16" t="s">
        <v>134</v>
      </c>
      <c r="M90" s="16" t="e">
        <v>#N/A</v>
      </c>
    </row>
    <row r="91" spans="1:13" ht="13.5">
      <c r="A91" s="14" t="e">
        <f t="shared" si="2"/>
        <v>#N/A</v>
      </c>
      <c r="B91" s="14" t="e">
        <f t="shared" si="3"/>
        <v>#N/A</v>
      </c>
      <c r="C91" s="16" t="e">
        <v>#N/A</v>
      </c>
      <c r="D91" s="16" t="e">
        <v>#N/A</v>
      </c>
      <c r="E91" s="16" t="e">
        <v>#N/A</v>
      </c>
      <c r="F91" s="16" t="s">
        <v>134</v>
      </c>
      <c r="G91" s="16" t="s">
        <v>134</v>
      </c>
      <c r="H91" s="16" t="s">
        <v>134</v>
      </c>
      <c r="I91" s="16" t="s">
        <v>134</v>
      </c>
      <c r="J91" s="16" t="s">
        <v>134</v>
      </c>
      <c r="K91" s="16" t="s">
        <v>134</v>
      </c>
      <c r="L91" s="16" t="s">
        <v>134</v>
      </c>
      <c r="M91" s="16" t="e">
        <v>#N/A</v>
      </c>
    </row>
    <row r="92" spans="1:13" ht="13.5">
      <c r="A92" s="14" t="e">
        <f t="shared" si="2"/>
        <v>#N/A</v>
      </c>
      <c r="B92" s="14" t="e">
        <f t="shared" si="3"/>
        <v>#N/A</v>
      </c>
      <c r="C92" s="16" t="e">
        <v>#N/A</v>
      </c>
      <c r="D92" s="16" t="e">
        <v>#N/A</v>
      </c>
      <c r="E92" s="16" t="e">
        <v>#N/A</v>
      </c>
      <c r="F92" s="16" t="s">
        <v>134</v>
      </c>
      <c r="G92" s="16" t="s">
        <v>134</v>
      </c>
      <c r="H92" s="16" t="s">
        <v>134</v>
      </c>
      <c r="I92" s="16" t="s">
        <v>134</v>
      </c>
      <c r="J92" s="16" t="s">
        <v>134</v>
      </c>
      <c r="K92" s="16" t="s">
        <v>134</v>
      </c>
      <c r="L92" s="16" t="s">
        <v>134</v>
      </c>
      <c r="M92" s="16" t="e">
        <v>#N/A</v>
      </c>
    </row>
    <row r="93" spans="1:13" ht="13.5">
      <c r="A93" s="14" t="e">
        <f t="shared" si="2"/>
        <v>#N/A</v>
      </c>
      <c r="B93" s="14" t="e">
        <f t="shared" si="3"/>
        <v>#N/A</v>
      </c>
      <c r="C93" s="16" t="e">
        <v>#N/A</v>
      </c>
      <c r="D93" s="16" t="e">
        <v>#N/A</v>
      </c>
      <c r="E93" s="16" t="e">
        <v>#N/A</v>
      </c>
      <c r="F93" s="16" t="s">
        <v>134</v>
      </c>
      <c r="G93" s="16" t="s">
        <v>134</v>
      </c>
      <c r="H93" s="16" t="s">
        <v>134</v>
      </c>
      <c r="I93" s="16" t="s">
        <v>134</v>
      </c>
      <c r="J93" s="16" t="s">
        <v>134</v>
      </c>
      <c r="K93" s="16" t="s">
        <v>134</v>
      </c>
      <c r="L93" s="16" t="s">
        <v>134</v>
      </c>
      <c r="M93" s="16" t="e">
        <v>#N/A</v>
      </c>
    </row>
    <row r="94" spans="1:13" ht="13.5">
      <c r="A94" s="14" t="e">
        <f t="shared" si="2"/>
        <v>#N/A</v>
      </c>
      <c r="B94" s="14" t="e">
        <f t="shared" si="3"/>
        <v>#N/A</v>
      </c>
      <c r="C94" s="16" t="e">
        <v>#N/A</v>
      </c>
      <c r="D94" s="16" t="e">
        <v>#N/A</v>
      </c>
      <c r="E94" s="16" t="e">
        <v>#N/A</v>
      </c>
      <c r="F94" s="16" t="s">
        <v>134</v>
      </c>
      <c r="G94" s="16" t="s">
        <v>134</v>
      </c>
      <c r="H94" s="16" t="s">
        <v>134</v>
      </c>
      <c r="I94" s="16" t="s">
        <v>134</v>
      </c>
      <c r="J94" s="16" t="s">
        <v>134</v>
      </c>
      <c r="K94" s="16" t="s">
        <v>134</v>
      </c>
      <c r="L94" s="16" t="s">
        <v>134</v>
      </c>
      <c r="M94" s="16" t="e">
        <v>#N/A</v>
      </c>
    </row>
    <row r="95" spans="1:13" ht="13.5">
      <c r="A95" s="14" t="e">
        <f t="shared" si="2"/>
        <v>#N/A</v>
      </c>
      <c r="B95" s="14" t="e">
        <f t="shared" si="3"/>
        <v>#N/A</v>
      </c>
      <c r="C95" s="16" t="e">
        <v>#N/A</v>
      </c>
      <c r="D95" s="16" t="e">
        <v>#N/A</v>
      </c>
      <c r="E95" s="16" t="e">
        <v>#N/A</v>
      </c>
      <c r="F95" s="16" t="s">
        <v>134</v>
      </c>
      <c r="G95" s="16" t="s">
        <v>134</v>
      </c>
      <c r="H95" s="16" t="s">
        <v>134</v>
      </c>
      <c r="I95" s="16" t="s">
        <v>134</v>
      </c>
      <c r="J95" s="16" t="s">
        <v>134</v>
      </c>
      <c r="K95" s="16" t="s">
        <v>134</v>
      </c>
      <c r="L95" s="16" t="s">
        <v>134</v>
      </c>
      <c r="M95" s="16" t="e">
        <v>#N/A</v>
      </c>
    </row>
    <row r="96" spans="1:13" ht="13.5">
      <c r="A96" s="14" t="e">
        <f t="shared" si="2"/>
        <v>#N/A</v>
      </c>
      <c r="B96" s="14" t="e">
        <f t="shared" si="3"/>
        <v>#N/A</v>
      </c>
      <c r="C96" s="16" t="e">
        <v>#N/A</v>
      </c>
      <c r="D96" s="16" t="e">
        <v>#N/A</v>
      </c>
      <c r="E96" s="16" t="e">
        <v>#N/A</v>
      </c>
      <c r="F96" s="16" t="s">
        <v>134</v>
      </c>
      <c r="G96" s="16" t="s">
        <v>134</v>
      </c>
      <c r="H96" s="16" t="s">
        <v>134</v>
      </c>
      <c r="I96" s="16" t="s">
        <v>134</v>
      </c>
      <c r="J96" s="16" t="s">
        <v>134</v>
      </c>
      <c r="K96" s="16" t="s">
        <v>134</v>
      </c>
      <c r="L96" s="16" t="s">
        <v>134</v>
      </c>
      <c r="M96" s="16" t="e">
        <v>#N/A</v>
      </c>
    </row>
    <row r="97" spans="1:13" ht="13.5">
      <c r="A97" s="14" t="e">
        <f t="shared" si="2"/>
        <v>#N/A</v>
      </c>
      <c r="B97" s="14" t="e">
        <f t="shared" si="3"/>
        <v>#N/A</v>
      </c>
      <c r="C97" s="16" t="e">
        <v>#N/A</v>
      </c>
      <c r="D97" s="16" t="e">
        <v>#N/A</v>
      </c>
      <c r="E97" s="16" t="e">
        <v>#N/A</v>
      </c>
      <c r="F97" s="16" t="s">
        <v>134</v>
      </c>
      <c r="G97" s="16" t="s">
        <v>134</v>
      </c>
      <c r="H97" s="16" t="s">
        <v>134</v>
      </c>
      <c r="I97" s="16" t="s">
        <v>134</v>
      </c>
      <c r="J97" s="16" t="s">
        <v>134</v>
      </c>
      <c r="K97" s="16" t="s">
        <v>134</v>
      </c>
      <c r="L97" s="16" t="s">
        <v>134</v>
      </c>
      <c r="M97" s="16" t="e">
        <v>#N/A</v>
      </c>
    </row>
    <row r="98" spans="1:13" s="17" customFormat="1" ht="13.5">
      <c r="A98" s="14" t="e">
        <f t="shared" si="2"/>
        <v>#N/A</v>
      </c>
      <c r="B98" s="14" t="e">
        <f t="shared" si="3"/>
        <v>#N/A</v>
      </c>
      <c r="C98" s="16" t="e">
        <v>#N/A</v>
      </c>
      <c r="D98" s="16" t="e">
        <v>#N/A</v>
      </c>
      <c r="E98" s="16" t="e">
        <v>#N/A</v>
      </c>
      <c r="F98" s="16" t="s">
        <v>134</v>
      </c>
      <c r="G98" s="16" t="s">
        <v>134</v>
      </c>
      <c r="H98" s="16" t="s">
        <v>134</v>
      </c>
      <c r="I98" s="16" t="s">
        <v>134</v>
      </c>
      <c r="J98" s="16" t="s">
        <v>134</v>
      </c>
      <c r="K98" s="16" t="s">
        <v>134</v>
      </c>
      <c r="L98" s="16" t="s">
        <v>134</v>
      </c>
      <c r="M98" s="16" t="e">
        <v>#N/A</v>
      </c>
    </row>
    <row r="99" spans="1:13" s="17" customFormat="1" ht="13.5">
      <c r="A99" s="14" t="e">
        <f t="shared" si="2"/>
        <v>#N/A</v>
      </c>
      <c r="B99" s="14" t="e">
        <f t="shared" si="3"/>
        <v>#N/A</v>
      </c>
      <c r="C99" s="16" t="e">
        <v>#N/A</v>
      </c>
      <c r="D99" s="16" t="e">
        <v>#N/A</v>
      </c>
      <c r="E99" s="16" t="e">
        <v>#N/A</v>
      </c>
      <c r="F99" s="16" t="s">
        <v>134</v>
      </c>
      <c r="G99" s="16" t="s">
        <v>134</v>
      </c>
      <c r="H99" s="16" t="s">
        <v>134</v>
      </c>
      <c r="I99" s="16" t="s">
        <v>134</v>
      </c>
      <c r="J99" s="16" t="s">
        <v>134</v>
      </c>
      <c r="K99" s="16" t="s">
        <v>134</v>
      </c>
      <c r="L99" s="16" t="s">
        <v>134</v>
      </c>
      <c r="M99" s="16" t="e">
        <v>#N/A</v>
      </c>
    </row>
    <row r="100" spans="1:13" s="17" customFormat="1" ht="13.5">
      <c r="A100" s="14" t="e">
        <f t="shared" si="2"/>
        <v>#N/A</v>
      </c>
      <c r="B100" s="14" t="e">
        <f t="shared" si="3"/>
        <v>#N/A</v>
      </c>
      <c r="C100" s="16" t="e">
        <v>#N/A</v>
      </c>
      <c r="D100" s="16" t="e">
        <v>#N/A</v>
      </c>
      <c r="E100" s="16" t="e">
        <v>#N/A</v>
      </c>
      <c r="F100" s="16" t="s">
        <v>134</v>
      </c>
      <c r="G100" s="16" t="s">
        <v>134</v>
      </c>
      <c r="H100" s="16" t="s">
        <v>134</v>
      </c>
      <c r="I100" s="16" t="s">
        <v>134</v>
      </c>
      <c r="J100" s="16" t="s">
        <v>134</v>
      </c>
      <c r="K100" s="16" t="s">
        <v>134</v>
      </c>
      <c r="L100" s="16" t="s">
        <v>134</v>
      </c>
      <c r="M100" s="16" t="e">
        <v>#N/A</v>
      </c>
    </row>
    <row r="101" spans="1:13" s="17" customFormat="1" ht="13.5">
      <c r="A101" s="14" t="e">
        <f t="shared" si="2"/>
        <v>#N/A</v>
      </c>
      <c r="B101" s="14" t="e">
        <f t="shared" si="3"/>
        <v>#N/A</v>
      </c>
      <c r="C101" s="16" t="e">
        <v>#N/A</v>
      </c>
      <c r="D101" s="16" t="e">
        <v>#N/A</v>
      </c>
      <c r="E101" s="16" t="e">
        <v>#N/A</v>
      </c>
      <c r="F101" s="16" t="s">
        <v>134</v>
      </c>
      <c r="G101" s="16" t="s">
        <v>134</v>
      </c>
      <c r="H101" s="16" t="s">
        <v>134</v>
      </c>
      <c r="I101" s="16" t="s">
        <v>134</v>
      </c>
      <c r="J101" s="16" t="s">
        <v>134</v>
      </c>
      <c r="K101" s="16" t="s">
        <v>134</v>
      </c>
      <c r="L101" s="16" t="s">
        <v>134</v>
      </c>
      <c r="M101" s="16" t="e">
        <v>#N/A</v>
      </c>
    </row>
    <row r="102" spans="1:13" s="17" customFormat="1" ht="13.5">
      <c r="A102" s="14" t="e">
        <f t="shared" si="2"/>
        <v>#N/A</v>
      </c>
      <c r="B102" s="14" t="e">
        <f t="shared" si="3"/>
        <v>#N/A</v>
      </c>
      <c r="C102" s="16" t="e">
        <v>#N/A</v>
      </c>
      <c r="D102" s="16" t="e">
        <v>#N/A</v>
      </c>
      <c r="E102" s="16" t="e">
        <v>#N/A</v>
      </c>
      <c r="F102" s="16" t="s">
        <v>134</v>
      </c>
      <c r="G102" s="16" t="s">
        <v>134</v>
      </c>
      <c r="H102" s="16" t="s">
        <v>134</v>
      </c>
      <c r="I102" s="16" t="s">
        <v>134</v>
      </c>
      <c r="J102" s="16" t="s">
        <v>134</v>
      </c>
      <c r="K102" s="16" t="s">
        <v>134</v>
      </c>
      <c r="L102" s="16" t="s">
        <v>134</v>
      </c>
      <c r="M102" s="16" t="e">
        <v>#N/A</v>
      </c>
    </row>
    <row r="103" spans="1:13" s="17" customFormat="1" ht="13.5">
      <c r="A103" s="14" t="e">
        <f t="shared" si="2"/>
        <v>#N/A</v>
      </c>
      <c r="B103" s="14" t="e">
        <f t="shared" si="3"/>
        <v>#N/A</v>
      </c>
      <c r="C103" s="16" t="e">
        <v>#N/A</v>
      </c>
      <c r="D103" s="16" t="e">
        <v>#N/A</v>
      </c>
      <c r="E103" s="16" t="e">
        <v>#N/A</v>
      </c>
      <c r="F103" s="16" t="s">
        <v>134</v>
      </c>
      <c r="G103" s="16" t="s">
        <v>134</v>
      </c>
      <c r="H103" s="16" t="s">
        <v>134</v>
      </c>
      <c r="I103" s="16" t="s">
        <v>134</v>
      </c>
      <c r="J103" s="16" t="s">
        <v>134</v>
      </c>
      <c r="K103" s="16" t="s">
        <v>134</v>
      </c>
      <c r="L103" s="16" t="s">
        <v>134</v>
      </c>
      <c r="M103" s="16" t="e">
        <v>#N/A</v>
      </c>
    </row>
    <row r="104" spans="1:13" s="17" customFormat="1" ht="13.5">
      <c r="A104" s="14" t="e">
        <f t="shared" si="2"/>
        <v>#N/A</v>
      </c>
      <c r="B104" s="14" t="e">
        <f t="shared" si="3"/>
        <v>#N/A</v>
      </c>
      <c r="C104" s="16" t="e">
        <v>#N/A</v>
      </c>
      <c r="D104" s="16" t="e">
        <v>#N/A</v>
      </c>
      <c r="E104" s="16" t="e">
        <v>#N/A</v>
      </c>
      <c r="F104" s="16" t="s">
        <v>134</v>
      </c>
      <c r="G104" s="16" t="s">
        <v>134</v>
      </c>
      <c r="H104" s="16" t="s">
        <v>134</v>
      </c>
      <c r="I104" s="16" t="s">
        <v>134</v>
      </c>
      <c r="J104" s="16" t="s">
        <v>134</v>
      </c>
      <c r="K104" s="16" t="s">
        <v>134</v>
      </c>
      <c r="L104" s="16" t="s">
        <v>134</v>
      </c>
      <c r="M104" s="16" t="e">
        <v>#N/A</v>
      </c>
    </row>
    <row r="105" spans="1:13" s="17" customFormat="1" ht="13.5">
      <c r="A105" s="14" t="e">
        <f t="shared" si="2"/>
        <v>#N/A</v>
      </c>
      <c r="B105" s="14" t="e">
        <f t="shared" si="3"/>
        <v>#N/A</v>
      </c>
      <c r="C105" s="16" t="e">
        <v>#N/A</v>
      </c>
      <c r="D105" s="16" t="e">
        <v>#N/A</v>
      </c>
      <c r="E105" s="16" t="e">
        <v>#N/A</v>
      </c>
      <c r="F105" s="16" t="s">
        <v>134</v>
      </c>
      <c r="G105" s="16" t="s">
        <v>134</v>
      </c>
      <c r="H105" s="16" t="s">
        <v>134</v>
      </c>
      <c r="I105" s="16" t="s">
        <v>134</v>
      </c>
      <c r="J105" s="16" t="s">
        <v>134</v>
      </c>
      <c r="K105" s="16" t="s">
        <v>134</v>
      </c>
      <c r="L105" s="16" t="s">
        <v>134</v>
      </c>
      <c r="M105" s="16" t="e">
        <v>#N/A</v>
      </c>
    </row>
    <row r="106" spans="1:13" s="17" customFormat="1" ht="13.5">
      <c r="A106" s="14" t="e">
        <f t="shared" si="2"/>
        <v>#N/A</v>
      </c>
      <c r="B106" s="14" t="e">
        <f t="shared" si="3"/>
        <v>#N/A</v>
      </c>
      <c r="C106" s="16" t="e">
        <v>#N/A</v>
      </c>
      <c r="D106" s="16" t="e">
        <v>#N/A</v>
      </c>
      <c r="E106" s="16" t="e">
        <v>#N/A</v>
      </c>
      <c r="F106" s="16" t="s">
        <v>134</v>
      </c>
      <c r="G106" s="16" t="s">
        <v>134</v>
      </c>
      <c r="H106" s="16" t="s">
        <v>134</v>
      </c>
      <c r="I106" s="16" t="s">
        <v>134</v>
      </c>
      <c r="J106" s="16" t="s">
        <v>134</v>
      </c>
      <c r="K106" s="16" t="s">
        <v>134</v>
      </c>
      <c r="L106" s="16" t="s">
        <v>134</v>
      </c>
      <c r="M106" s="16" t="e">
        <v>#N/A</v>
      </c>
    </row>
    <row r="107" spans="1:13" s="17" customFormat="1" ht="13.5">
      <c r="A107" s="14" t="e">
        <f t="shared" si="2"/>
        <v>#N/A</v>
      </c>
      <c r="B107" s="14" t="e">
        <f t="shared" si="3"/>
        <v>#N/A</v>
      </c>
      <c r="C107" s="16" t="e">
        <v>#N/A</v>
      </c>
      <c r="D107" s="16" t="e">
        <v>#N/A</v>
      </c>
      <c r="E107" s="16" t="e">
        <v>#N/A</v>
      </c>
      <c r="F107" s="16" t="s">
        <v>134</v>
      </c>
      <c r="G107" s="16" t="s">
        <v>134</v>
      </c>
      <c r="H107" s="16" t="s">
        <v>134</v>
      </c>
      <c r="I107" s="16" t="s">
        <v>134</v>
      </c>
      <c r="J107" s="16" t="s">
        <v>134</v>
      </c>
      <c r="K107" s="16" t="s">
        <v>134</v>
      </c>
      <c r="L107" s="16" t="s">
        <v>134</v>
      </c>
      <c r="M107" s="16" t="e">
        <v>#N/A</v>
      </c>
    </row>
    <row r="108" spans="1:13" s="17" customFormat="1" ht="13.5">
      <c r="A108" s="14" t="e">
        <f t="shared" si="2"/>
        <v>#N/A</v>
      </c>
      <c r="B108" s="14" t="e">
        <f t="shared" si="3"/>
        <v>#N/A</v>
      </c>
      <c r="C108" s="16" t="e">
        <v>#N/A</v>
      </c>
      <c r="D108" s="16" t="e">
        <v>#N/A</v>
      </c>
      <c r="E108" s="16" t="e">
        <v>#N/A</v>
      </c>
      <c r="F108" s="16" t="s">
        <v>134</v>
      </c>
      <c r="G108" s="16" t="s">
        <v>134</v>
      </c>
      <c r="H108" s="16" t="s">
        <v>134</v>
      </c>
      <c r="I108" s="16" t="s">
        <v>134</v>
      </c>
      <c r="J108" s="16" t="s">
        <v>134</v>
      </c>
      <c r="K108" s="16" t="s">
        <v>134</v>
      </c>
      <c r="L108" s="16" t="s">
        <v>134</v>
      </c>
      <c r="M108" s="16" t="e">
        <v>#N/A</v>
      </c>
    </row>
    <row r="109" spans="1:13" s="17" customFormat="1" ht="13.5">
      <c r="A109" s="14" t="e">
        <f t="shared" si="2"/>
        <v>#N/A</v>
      </c>
      <c r="B109" s="14" t="e">
        <f t="shared" si="3"/>
        <v>#N/A</v>
      </c>
      <c r="C109" s="16" t="e">
        <v>#N/A</v>
      </c>
      <c r="D109" s="16" t="e">
        <v>#N/A</v>
      </c>
      <c r="E109" s="16" t="e">
        <v>#N/A</v>
      </c>
      <c r="F109" s="16" t="s">
        <v>134</v>
      </c>
      <c r="G109" s="16" t="s">
        <v>134</v>
      </c>
      <c r="H109" s="16" t="s">
        <v>134</v>
      </c>
      <c r="I109" s="16" t="s">
        <v>134</v>
      </c>
      <c r="J109" s="16" t="s">
        <v>134</v>
      </c>
      <c r="K109" s="16" t="s">
        <v>134</v>
      </c>
      <c r="L109" s="16" t="s">
        <v>134</v>
      </c>
      <c r="M109" s="16" t="e">
        <v>#N/A</v>
      </c>
    </row>
    <row r="110" spans="1:13" s="17" customFormat="1" ht="13.5">
      <c r="A110" s="14" t="e">
        <f t="shared" si="2"/>
        <v>#N/A</v>
      </c>
      <c r="B110" s="14" t="e">
        <f t="shared" si="3"/>
        <v>#N/A</v>
      </c>
      <c r="C110" s="16" t="e">
        <v>#N/A</v>
      </c>
      <c r="D110" s="16" t="e">
        <v>#N/A</v>
      </c>
      <c r="E110" s="16" t="e">
        <v>#N/A</v>
      </c>
      <c r="F110" s="16" t="s">
        <v>134</v>
      </c>
      <c r="G110" s="16" t="s">
        <v>134</v>
      </c>
      <c r="H110" s="16" t="s">
        <v>134</v>
      </c>
      <c r="I110" s="16" t="s">
        <v>134</v>
      </c>
      <c r="J110" s="16" t="s">
        <v>134</v>
      </c>
      <c r="K110" s="16" t="s">
        <v>134</v>
      </c>
      <c r="L110" s="16" t="s">
        <v>134</v>
      </c>
      <c r="M110" s="16" t="e">
        <v>#N/A</v>
      </c>
    </row>
    <row r="111" spans="1:13" s="17" customFormat="1" ht="13.5">
      <c r="A111" s="14" t="e">
        <f t="shared" si="2"/>
        <v>#N/A</v>
      </c>
      <c r="B111" s="14" t="e">
        <f t="shared" si="3"/>
        <v>#N/A</v>
      </c>
      <c r="C111" s="16" t="e">
        <v>#N/A</v>
      </c>
      <c r="D111" s="16" t="e">
        <v>#N/A</v>
      </c>
      <c r="E111" s="16" t="e">
        <v>#N/A</v>
      </c>
      <c r="F111" s="16" t="s">
        <v>134</v>
      </c>
      <c r="G111" s="16" t="s">
        <v>134</v>
      </c>
      <c r="H111" s="16" t="s">
        <v>134</v>
      </c>
      <c r="I111" s="16" t="s">
        <v>134</v>
      </c>
      <c r="J111" s="16" t="s">
        <v>134</v>
      </c>
      <c r="K111" s="16" t="s">
        <v>134</v>
      </c>
      <c r="L111" s="16" t="s">
        <v>134</v>
      </c>
      <c r="M111" s="16" t="e">
        <v>#N/A</v>
      </c>
    </row>
    <row r="112" spans="1:13" s="17" customFormat="1" ht="13.5">
      <c r="A112" s="14" t="e">
        <f t="shared" si="2"/>
        <v>#N/A</v>
      </c>
      <c r="B112" s="14" t="e">
        <f t="shared" si="3"/>
        <v>#N/A</v>
      </c>
      <c r="C112" s="16" t="e">
        <v>#N/A</v>
      </c>
      <c r="D112" s="16" t="e">
        <v>#N/A</v>
      </c>
      <c r="E112" s="16" t="e">
        <v>#N/A</v>
      </c>
      <c r="F112" s="16" t="s">
        <v>134</v>
      </c>
      <c r="G112" s="16" t="s">
        <v>134</v>
      </c>
      <c r="H112" s="16" t="s">
        <v>134</v>
      </c>
      <c r="I112" s="16" t="s">
        <v>134</v>
      </c>
      <c r="J112" s="16" t="s">
        <v>134</v>
      </c>
      <c r="K112" s="16" t="s">
        <v>134</v>
      </c>
      <c r="L112" s="16" t="s">
        <v>134</v>
      </c>
      <c r="M112" s="16" t="e">
        <v>#N/A</v>
      </c>
    </row>
    <row r="113" spans="1:13" s="17" customFormat="1" ht="13.5">
      <c r="A113" s="14" t="e">
        <f t="shared" si="2"/>
        <v>#N/A</v>
      </c>
      <c r="B113" s="14" t="e">
        <f t="shared" si="3"/>
        <v>#N/A</v>
      </c>
      <c r="C113" s="16" t="e">
        <v>#N/A</v>
      </c>
      <c r="D113" s="16" t="e">
        <v>#N/A</v>
      </c>
      <c r="E113" s="16" t="e">
        <v>#N/A</v>
      </c>
      <c r="F113" s="16" t="s">
        <v>134</v>
      </c>
      <c r="G113" s="16" t="s">
        <v>134</v>
      </c>
      <c r="H113" s="16" t="s">
        <v>134</v>
      </c>
      <c r="I113" s="16" t="s">
        <v>134</v>
      </c>
      <c r="J113" s="16" t="s">
        <v>134</v>
      </c>
      <c r="K113" s="16" t="s">
        <v>134</v>
      </c>
      <c r="L113" s="16" t="s">
        <v>134</v>
      </c>
      <c r="M113" s="16" t="e">
        <v>#N/A</v>
      </c>
    </row>
    <row r="114" spans="1:13" s="17" customFormat="1" ht="13.5">
      <c r="A114" s="14" t="e">
        <f t="shared" si="2"/>
        <v>#N/A</v>
      </c>
      <c r="B114" s="14" t="e">
        <f t="shared" si="3"/>
        <v>#N/A</v>
      </c>
      <c r="C114" s="16" t="e">
        <v>#N/A</v>
      </c>
      <c r="D114" s="16" t="e">
        <v>#N/A</v>
      </c>
      <c r="E114" s="16" t="e">
        <v>#N/A</v>
      </c>
      <c r="F114" s="16" t="s">
        <v>134</v>
      </c>
      <c r="G114" s="16" t="s">
        <v>134</v>
      </c>
      <c r="H114" s="16" t="s">
        <v>134</v>
      </c>
      <c r="I114" s="16" t="s">
        <v>134</v>
      </c>
      <c r="J114" s="16" t="s">
        <v>134</v>
      </c>
      <c r="K114" s="16" t="s">
        <v>134</v>
      </c>
      <c r="L114" s="16" t="s">
        <v>134</v>
      </c>
      <c r="M114" s="16" t="e">
        <v>#N/A</v>
      </c>
    </row>
    <row r="115" spans="1:13" s="17" customFormat="1" ht="13.5">
      <c r="A115" s="14" t="e">
        <f t="shared" si="2"/>
        <v>#N/A</v>
      </c>
      <c r="B115" s="14" t="e">
        <f t="shared" si="3"/>
        <v>#N/A</v>
      </c>
      <c r="C115" s="16" t="e">
        <v>#N/A</v>
      </c>
      <c r="D115" s="16" t="e">
        <v>#N/A</v>
      </c>
      <c r="E115" s="16" t="e">
        <v>#N/A</v>
      </c>
      <c r="F115" s="16" t="s">
        <v>134</v>
      </c>
      <c r="G115" s="16" t="s">
        <v>134</v>
      </c>
      <c r="H115" s="16" t="s">
        <v>134</v>
      </c>
      <c r="I115" s="16" t="s">
        <v>134</v>
      </c>
      <c r="J115" s="16" t="s">
        <v>134</v>
      </c>
      <c r="K115" s="16" t="s">
        <v>134</v>
      </c>
      <c r="L115" s="16" t="s">
        <v>134</v>
      </c>
      <c r="M115" s="16" t="e">
        <v>#N/A</v>
      </c>
    </row>
    <row r="116" spans="1:13" s="17" customFormat="1" ht="13.5">
      <c r="A116" s="14" t="e">
        <f t="shared" si="2"/>
        <v>#N/A</v>
      </c>
      <c r="B116" s="14" t="e">
        <f t="shared" si="3"/>
        <v>#N/A</v>
      </c>
      <c r="C116" s="16" t="e">
        <v>#N/A</v>
      </c>
      <c r="D116" s="16" t="e">
        <v>#N/A</v>
      </c>
      <c r="E116" s="16" t="e">
        <v>#N/A</v>
      </c>
      <c r="F116" s="16" t="s">
        <v>134</v>
      </c>
      <c r="G116" s="16" t="s">
        <v>134</v>
      </c>
      <c r="H116" s="16" t="s">
        <v>134</v>
      </c>
      <c r="I116" s="16" t="s">
        <v>134</v>
      </c>
      <c r="J116" s="16" t="s">
        <v>134</v>
      </c>
      <c r="K116" s="16" t="s">
        <v>134</v>
      </c>
      <c r="L116" s="16" t="s">
        <v>134</v>
      </c>
      <c r="M116" s="16" t="e">
        <v>#N/A</v>
      </c>
    </row>
    <row r="117" spans="1:13" s="17" customFormat="1" ht="13.5">
      <c r="A117" s="14" t="e">
        <f t="shared" si="2"/>
        <v>#N/A</v>
      </c>
      <c r="B117" s="14" t="e">
        <f t="shared" si="3"/>
        <v>#N/A</v>
      </c>
      <c r="C117" s="16" t="e">
        <v>#N/A</v>
      </c>
      <c r="D117" s="16" t="e">
        <v>#N/A</v>
      </c>
      <c r="E117" s="16" t="e">
        <v>#N/A</v>
      </c>
      <c r="F117" s="16" t="s">
        <v>134</v>
      </c>
      <c r="G117" s="16" t="s">
        <v>134</v>
      </c>
      <c r="H117" s="16" t="s">
        <v>134</v>
      </c>
      <c r="I117" s="16" t="s">
        <v>134</v>
      </c>
      <c r="J117" s="16" t="s">
        <v>134</v>
      </c>
      <c r="K117" s="16" t="s">
        <v>134</v>
      </c>
      <c r="L117" s="16" t="s">
        <v>134</v>
      </c>
      <c r="M117" s="16" t="e">
        <v>#N/A</v>
      </c>
    </row>
    <row r="118" spans="1:13" s="17" customFormat="1" ht="13.5">
      <c r="A118" s="14" t="e">
        <f t="shared" si="2"/>
        <v>#N/A</v>
      </c>
      <c r="B118" s="14" t="e">
        <f t="shared" si="3"/>
        <v>#N/A</v>
      </c>
      <c r="C118" s="16" t="e">
        <v>#N/A</v>
      </c>
      <c r="D118" s="16" t="e">
        <v>#N/A</v>
      </c>
      <c r="E118" s="16" t="e">
        <v>#N/A</v>
      </c>
      <c r="F118" s="16" t="s">
        <v>134</v>
      </c>
      <c r="G118" s="16" t="s">
        <v>134</v>
      </c>
      <c r="H118" s="16" t="s">
        <v>134</v>
      </c>
      <c r="I118" s="16" t="s">
        <v>134</v>
      </c>
      <c r="J118" s="16" t="s">
        <v>134</v>
      </c>
      <c r="K118" s="16" t="s">
        <v>134</v>
      </c>
      <c r="L118" s="16" t="s">
        <v>134</v>
      </c>
      <c r="M118" s="16" t="e">
        <v>#N/A</v>
      </c>
    </row>
    <row r="119" spans="1:13" s="17" customFormat="1" ht="13.5">
      <c r="A119" s="14" t="e">
        <f t="shared" si="2"/>
        <v>#N/A</v>
      </c>
      <c r="B119" s="14" t="e">
        <f t="shared" si="3"/>
        <v>#N/A</v>
      </c>
      <c r="C119" s="16" t="e">
        <v>#N/A</v>
      </c>
      <c r="D119" s="16" t="e">
        <v>#N/A</v>
      </c>
      <c r="E119" s="16" t="e">
        <v>#N/A</v>
      </c>
      <c r="F119" s="16" t="s">
        <v>134</v>
      </c>
      <c r="G119" s="16" t="s">
        <v>134</v>
      </c>
      <c r="H119" s="16" t="s">
        <v>134</v>
      </c>
      <c r="I119" s="16" t="s">
        <v>134</v>
      </c>
      <c r="J119" s="16" t="s">
        <v>134</v>
      </c>
      <c r="K119" s="16" t="s">
        <v>134</v>
      </c>
      <c r="L119" s="16" t="s">
        <v>134</v>
      </c>
      <c r="M119" s="16" t="e">
        <v>#N/A</v>
      </c>
    </row>
    <row r="120" spans="1:13" s="17" customFormat="1" ht="13.5">
      <c r="A120" s="14" t="e">
        <f t="shared" si="2"/>
        <v>#N/A</v>
      </c>
      <c r="B120" s="14" t="e">
        <f t="shared" si="3"/>
        <v>#N/A</v>
      </c>
      <c r="C120" s="16" t="e">
        <v>#N/A</v>
      </c>
      <c r="D120" s="16" t="e">
        <v>#N/A</v>
      </c>
      <c r="E120" s="16" t="e">
        <v>#N/A</v>
      </c>
      <c r="F120" s="16" t="s">
        <v>134</v>
      </c>
      <c r="G120" s="16" t="s">
        <v>134</v>
      </c>
      <c r="H120" s="16" t="s">
        <v>134</v>
      </c>
      <c r="I120" s="16" t="s">
        <v>134</v>
      </c>
      <c r="J120" s="16" t="s">
        <v>134</v>
      </c>
      <c r="K120" s="16" t="s">
        <v>134</v>
      </c>
      <c r="L120" s="16" t="s">
        <v>134</v>
      </c>
      <c r="M120" s="16" t="e">
        <v>#N/A</v>
      </c>
    </row>
    <row r="121" spans="1:13" s="17" customFormat="1" ht="13.5">
      <c r="A121" s="14" t="e">
        <f t="shared" si="2"/>
        <v>#N/A</v>
      </c>
      <c r="B121" s="14" t="e">
        <f t="shared" si="3"/>
        <v>#N/A</v>
      </c>
      <c r="C121" s="16" t="e">
        <v>#N/A</v>
      </c>
      <c r="D121" s="16" t="e">
        <v>#N/A</v>
      </c>
      <c r="E121" s="16" t="e">
        <v>#N/A</v>
      </c>
      <c r="F121" s="16" t="s">
        <v>134</v>
      </c>
      <c r="G121" s="16" t="s">
        <v>134</v>
      </c>
      <c r="H121" s="16" t="s">
        <v>134</v>
      </c>
      <c r="I121" s="16" t="s">
        <v>134</v>
      </c>
      <c r="J121" s="16" t="s">
        <v>134</v>
      </c>
      <c r="K121" s="16" t="s">
        <v>134</v>
      </c>
      <c r="L121" s="16" t="s">
        <v>134</v>
      </c>
      <c r="M121" s="16" t="e">
        <v>#N/A</v>
      </c>
    </row>
    <row r="122" spans="1:13" s="17" customFormat="1" ht="13.5">
      <c r="A122" s="14" t="e">
        <f t="shared" si="2"/>
        <v>#N/A</v>
      </c>
      <c r="B122" s="14" t="e">
        <f t="shared" si="3"/>
        <v>#N/A</v>
      </c>
      <c r="C122" s="16" t="e">
        <v>#N/A</v>
      </c>
      <c r="D122" s="16" t="e">
        <v>#N/A</v>
      </c>
      <c r="E122" s="16" t="e">
        <v>#N/A</v>
      </c>
      <c r="F122" s="16" t="s">
        <v>134</v>
      </c>
      <c r="G122" s="16" t="s">
        <v>134</v>
      </c>
      <c r="H122" s="16" t="s">
        <v>134</v>
      </c>
      <c r="I122" s="16" t="s">
        <v>134</v>
      </c>
      <c r="J122" s="16" t="s">
        <v>134</v>
      </c>
      <c r="K122" s="16" t="s">
        <v>134</v>
      </c>
      <c r="L122" s="16" t="s">
        <v>134</v>
      </c>
      <c r="M122" s="16" t="e">
        <v>#N/A</v>
      </c>
    </row>
    <row r="123" spans="1:13" s="17" customFormat="1" ht="13.5">
      <c r="A123" s="14" t="e">
        <f t="shared" si="2"/>
        <v>#N/A</v>
      </c>
      <c r="B123" s="14" t="e">
        <f t="shared" si="3"/>
        <v>#N/A</v>
      </c>
      <c r="C123" s="16" t="e">
        <v>#N/A</v>
      </c>
      <c r="D123" s="16" t="e">
        <v>#N/A</v>
      </c>
      <c r="E123" s="16" t="e">
        <v>#N/A</v>
      </c>
      <c r="F123" s="16" t="s">
        <v>134</v>
      </c>
      <c r="G123" s="16" t="s">
        <v>134</v>
      </c>
      <c r="H123" s="16" t="s">
        <v>134</v>
      </c>
      <c r="I123" s="16" t="s">
        <v>134</v>
      </c>
      <c r="J123" s="16" t="s">
        <v>134</v>
      </c>
      <c r="K123" s="16" t="s">
        <v>134</v>
      </c>
      <c r="L123" s="16" t="s">
        <v>134</v>
      </c>
      <c r="M123" s="16" t="e">
        <v>#N/A</v>
      </c>
    </row>
    <row r="124" spans="1:13" s="17" customFormat="1" ht="13.5">
      <c r="A124" s="14" t="e">
        <f t="shared" si="2"/>
        <v>#N/A</v>
      </c>
      <c r="B124" s="14" t="e">
        <f t="shared" si="3"/>
        <v>#N/A</v>
      </c>
      <c r="C124" s="16" t="e">
        <v>#N/A</v>
      </c>
      <c r="D124" s="16" t="e">
        <v>#N/A</v>
      </c>
      <c r="E124" s="16" t="e">
        <v>#N/A</v>
      </c>
      <c r="F124" s="16" t="s">
        <v>134</v>
      </c>
      <c r="G124" s="16" t="s">
        <v>134</v>
      </c>
      <c r="H124" s="16" t="s">
        <v>134</v>
      </c>
      <c r="I124" s="16" t="s">
        <v>134</v>
      </c>
      <c r="J124" s="16" t="s">
        <v>134</v>
      </c>
      <c r="K124" s="16" t="s">
        <v>134</v>
      </c>
      <c r="L124" s="16" t="s">
        <v>134</v>
      </c>
      <c r="M124" s="16" t="e">
        <v>#N/A</v>
      </c>
    </row>
    <row r="125" spans="1:13" s="17" customFormat="1" ht="13.5">
      <c r="A125" s="14" t="e">
        <f t="shared" si="2"/>
        <v>#N/A</v>
      </c>
      <c r="B125" s="14" t="e">
        <f t="shared" si="3"/>
        <v>#N/A</v>
      </c>
      <c r="C125" s="16" t="e">
        <v>#N/A</v>
      </c>
      <c r="D125" s="16" t="e">
        <v>#N/A</v>
      </c>
      <c r="E125" s="16" t="e">
        <v>#N/A</v>
      </c>
      <c r="F125" s="16" t="s">
        <v>134</v>
      </c>
      <c r="G125" s="16" t="s">
        <v>134</v>
      </c>
      <c r="H125" s="16" t="s">
        <v>134</v>
      </c>
      <c r="I125" s="16" t="s">
        <v>134</v>
      </c>
      <c r="J125" s="16" t="s">
        <v>134</v>
      </c>
      <c r="K125" s="16" t="s">
        <v>134</v>
      </c>
      <c r="L125" s="16" t="s">
        <v>134</v>
      </c>
      <c r="M125" s="16" t="e">
        <v>#N/A</v>
      </c>
    </row>
    <row r="126" spans="1:13" s="17" customFormat="1" ht="13.5">
      <c r="A126" s="14" t="e">
        <f t="shared" si="2"/>
        <v>#N/A</v>
      </c>
      <c r="B126" s="14" t="e">
        <f t="shared" si="3"/>
        <v>#N/A</v>
      </c>
      <c r="C126" s="16" t="e">
        <v>#N/A</v>
      </c>
      <c r="D126" s="16" t="e">
        <v>#N/A</v>
      </c>
      <c r="E126" s="16" t="e">
        <v>#N/A</v>
      </c>
      <c r="F126" s="16" t="s">
        <v>134</v>
      </c>
      <c r="G126" s="16" t="s">
        <v>134</v>
      </c>
      <c r="H126" s="16" t="s">
        <v>134</v>
      </c>
      <c r="I126" s="16" t="s">
        <v>134</v>
      </c>
      <c r="J126" s="16" t="s">
        <v>134</v>
      </c>
      <c r="K126" s="16" t="s">
        <v>134</v>
      </c>
      <c r="L126" s="16" t="s">
        <v>134</v>
      </c>
      <c r="M126" s="16" t="e">
        <v>#N/A</v>
      </c>
    </row>
    <row r="127" spans="1:13" s="17" customFormat="1" ht="13.5">
      <c r="A127" s="14" t="e">
        <f t="shared" si="2"/>
        <v>#N/A</v>
      </c>
      <c r="B127" s="14" t="e">
        <f t="shared" si="3"/>
        <v>#N/A</v>
      </c>
      <c r="C127" s="16" t="e">
        <v>#N/A</v>
      </c>
      <c r="D127" s="16" t="e">
        <v>#N/A</v>
      </c>
      <c r="E127" s="16" t="e">
        <v>#N/A</v>
      </c>
      <c r="F127" s="16" t="s">
        <v>134</v>
      </c>
      <c r="G127" s="16" t="s">
        <v>134</v>
      </c>
      <c r="H127" s="16" t="s">
        <v>134</v>
      </c>
      <c r="I127" s="16" t="s">
        <v>134</v>
      </c>
      <c r="J127" s="16" t="s">
        <v>134</v>
      </c>
      <c r="K127" s="16" t="s">
        <v>134</v>
      </c>
      <c r="L127" s="16" t="s">
        <v>134</v>
      </c>
      <c r="M127" s="16" t="e">
        <v>#N/A</v>
      </c>
    </row>
    <row r="128" spans="1:13" s="17" customFormat="1" ht="13.5">
      <c r="A128" s="14" t="e">
        <f t="shared" si="2"/>
        <v>#N/A</v>
      </c>
      <c r="B128" s="14" t="e">
        <f t="shared" si="3"/>
        <v>#N/A</v>
      </c>
      <c r="C128" s="16" t="e">
        <v>#N/A</v>
      </c>
      <c r="D128" s="16" t="e">
        <v>#N/A</v>
      </c>
      <c r="E128" s="16" t="e">
        <v>#N/A</v>
      </c>
      <c r="F128" s="16" t="s">
        <v>134</v>
      </c>
      <c r="G128" s="16" t="s">
        <v>134</v>
      </c>
      <c r="H128" s="16" t="s">
        <v>134</v>
      </c>
      <c r="I128" s="16" t="s">
        <v>134</v>
      </c>
      <c r="J128" s="16" t="s">
        <v>134</v>
      </c>
      <c r="K128" s="16" t="s">
        <v>134</v>
      </c>
      <c r="L128" s="16" t="s">
        <v>134</v>
      </c>
      <c r="M128" s="16" t="e">
        <v>#N/A</v>
      </c>
    </row>
    <row r="129" spans="1:13" s="17" customFormat="1" ht="13.5">
      <c r="A129" s="14" t="e">
        <f t="shared" si="2"/>
        <v>#N/A</v>
      </c>
      <c r="B129" s="14" t="e">
        <f t="shared" si="3"/>
        <v>#N/A</v>
      </c>
      <c r="C129" s="16" t="e">
        <v>#N/A</v>
      </c>
      <c r="D129" s="16" t="e">
        <v>#N/A</v>
      </c>
      <c r="E129" s="16" t="e">
        <v>#N/A</v>
      </c>
      <c r="F129" s="16" t="s">
        <v>134</v>
      </c>
      <c r="G129" s="16" t="s">
        <v>134</v>
      </c>
      <c r="H129" s="16" t="s">
        <v>134</v>
      </c>
      <c r="I129" s="16" t="s">
        <v>134</v>
      </c>
      <c r="J129" s="16" t="s">
        <v>134</v>
      </c>
      <c r="K129" s="16" t="s">
        <v>134</v>
      </c>
      <c r="L129" s="16" t="s">
        <v>134</v>
      </c>
      <c r="M129" s="16" t="e">
        <v>#N/A</v>
      </c>
    </row>
    <row r="130" spans="1:13" s="17" customFormat="1" ht="13.5">
      <c r="A130" s="14" t="e">
        <f aca="true" t="shared" si="4" ref="A130:A193">IF(E129=E130,A129,A129+1)</f>
        <v>#N/A</v>
      </c>
      <c r="B130" s="14" t="e">
        <f aca="true" t="shared" si="5" ref="B130:B193">A130*10+M130</f>
        <v>#N/A</v>
      </c>
      <c r="C130" s="16" t="e">
        <v>#N/A</v>
      </c>
      <c r="D130" s="16" t="e">
        <v>#N/A</v>
      </c>
      <c r="E130" s="16" t="e">
        <v>#N/A</v>
      </c>
      <c r="F130" s="16" t="s">
        <v>134</v>
      </c>
      <c r="G130" s="16" t="s">
        <v>134</v>
      </c>
      <c r="H130" s="16" t="s">
        <v>134</v>
      </c>
      <c r="I130" s="16" t="s">
        <v>134</v>
      </c>
      <c r="J130" s="16" t="s">
        <v>134</v>
      </c>
      <c r="K130" s="16" t="s">
        <v>134</v>
      </c>
      <c r="L130" s="16" t="s">
        <v>134</v>
      </c>
      <c r="M130" s="16" t="e">
        <v>#N/A</v>
      </c>
    </row>
    <row r="131" spans="1:13" s="17" customFormat="1" ht="13.5">
      <c r="A131" s="14" t="e">
        <f t="shared" si="4"/>
        <v>#N/A</v>
      </c>
      <c r="B131" s="14" t="e">
        <f t="shared" si="5"/>
        <v>#N/A</v>
      </c>
      <c r="C131" s="16" t="e">
        <v>#N/A</v>
      </c>
      <c r="D131" s="16" t="e">
        <v>#N/A</v>
      </c>
      <c r="E131" s="16" t="e">
        <v>#N/A</v>
      </c>
      <c r="F131" s="16" t="s">
        <v>134</v>
      </c>
      <c r="G131" s="16" t="s">
        <v>134</v>
      </c>
      <c r="H131" s="16" t="s">
        <v>134</v>
      </c>
      <c r="I131" s="16" t="s">
        <v>134</v>
      </c>
      <c r="J131" s="16" t="s">
        <v>134</v>
      </c>
      <c r="K131" s="16" t="s">
        <v>134</v>
      </c>
      <c r="L131" s="16" t="s">
        <v>134</v>
      </c>
      <c r="M131" s="16" t="e">
        <v>#N/A</v>
      </c>
    </row>
    <row r="132" spans="1:13" s="17" customFormat="1" ht="13.5">
      <c r="A132" s="14" t="e">
        <f t="shared" si="4"/>
        <v>#N/A</v>
      </c>
      <c r="B132" s="14" t="e">
        <f t="shared" si="5"/>
        <v>#N/A</v>
      </c>
      <c r="C132" s="16" t="e">
        <v>#N/A</v>
      </c>
      <c r="D132" s="16" t="e">
        <v>#N/A</v>
      </c>
      <c r="E132" s="16" t="e">
        <v>#N/A</v>
      </c>
      <c r="F132" s="16" t="s">
        <v>134</v>
      </c>
      <c r="G132" s="16" t="s">
        <v>134</v>
      </c>
      <c r="H132" s="16" t="s">
        <v>134</v>
      </c>
      <c r="I132" s="16" t="s">
        <v>134</v>
      </c>
      <c r="J132" s="16" t="s">
        <v>134</v>
      </c>
      <c r="K132" s="16" t="s">
        <v>134</v>
      </c>
      <c r="L132" s="16" t="s">
        <v>134</v>
      </c>
      <c r="M132" s="16" t="e">
        <v>#N/A</v>
      </c>
    </row>
    <row r="133" spans="1:13" s="17" customFormat="1" ht="13.5">
      <c r="A133" s="14" t="e">
        <f t="shared" si="4"/>
        <v>#N/A</v>
      </c>
      <c r="B133" s="14" t="e">
        <f t="shared" si="5"/>
        <v>#N/A</v>
      </c>
      <c r="C133" s="16" t="e">
        <v>#N/A</v>
      </c>
      <c r="D133" s="16" t="e">
        <v>#N/A</v>
      </c>
      <c r="E133" s="16" t="e">
        <v>#N/A</v>
      </c>
      <c r="F133" s="16" t="s">
        <v>134</v>
      </c>
      <c r="G133" s="16" t="s">
        <v>134</v>
      </c>
      <c r="H133" s="16" t="s">
        <v>134</v>
      </c>
      <c r="I133" s="16" t="s">
        <v>134</v>
      </c>
      <c r="J133" s="16" t="s">
        <v>134</v>
      </c>
      <c r="K133" s="16" t="s">
        <v>134</v>
      </c>
      <c r="L133" s="16" t="s">
        <v>134</v>
      </c>
      <c r="M133" s="16" t="e">
        <v>#N/A</v>
      </c>
    </row>
    <row r="134" spans="1:13" s="17" customFormat="1" ht="13.5">
      <c r="A134" s="14" t="e">
        <f t="shared" si="4"/>
        <v>#N/A</v>
      </c>
      <c r="B134" s="14" t="e">
        <f t="shared" si="5"/>
        <v>#N/A</v>
      </c>
      <c r="C134" s="16" t="e">
        <v>#N/A</v>
      </c>
      <c r="D134" s="16" t="e">
        <v>#N/A</v>
      </c>
      <c r="E134" s="16" t="e">
        <v>#N/A</v>
      </c>
      <c r="F134" s="16" t="s">
        <v>134</v>
      </c>
      <c r="G134" s="16" t="s">
        <v>134</v>
      </c>
      <c r="H134" s="16" t="s">
        <v>134</v>
      </c>
      <c r="I134" s="16" t="s">
        <v>134</v>
      </c>
      <c r="J134" s="16" t="s">
        <v>134</v>
      </c>
      <c r="K134" s="16" t="s">
        <v>134</v>
      </c>
      <c r="L134" s="16" t="s">
        <v>134</v>
      </c>
      <c r="M134" s="16" t="e">
        <v>#N/A</v>
      </c>
    </row>
    <row r="135" spans="1:13" s="17" customFormat="1" ht="13.5">
      <c r="A135" s="14" t="e">
        <f t="shared" si="4"/>
        <v>#N/A</v>
      </c>
      <c r="B135" s="14" t="e">
        <f t="shared" si="5"/>
        <v>#N/A</v>
      </c>
      <c r="C135" s="16" t="e">
        <v>#N/A</v>
      </c>
      <c r="D135" s="16" t="e">
        <v>#N/A</v>
      </c>
      <c r="E135" s="16" t="e">
        <v>#N/A</v>
      </c>
      <c r="F135" s="16" t="s">
        <v>134</v>
      </c>
      <c r="G135" s="16" t="s">
        <v>134</v>
      </c>
      <c r="H135" s="16" t="s">
        <v>134</v>
      </c>
      <c r="I135" s="16" t="s">
        <v>134</v>
      </c>
      <c r="J135" s="16" t="s">
        <v>134</v>
      </c>
      <c r="K135" s="16" t="s">
        <v>134</v>
      </c>
      <c r="L135" s="16" t="s">
        <v>134</v>
      </c>
      <c r="M135" s="16" t="e">
        <v>#N/A</v>
      </c>
    </row>
    <row r="136" spans="1:13" s="17" customFormat="1" ht="13.5">
      <c r="A136" s="14" t="e">
        <f t="shared" si="4"/>
        <v>#N/A</v>
      </c>
      <c r="B136" s="14" t="e">
        <f t="shared" si="5"/>
        <v>#N/A</v>
      </c>
      <c r="C136" s="16" t="e">
        <v>#N/A</v>
      </c>
      <c r="D136" s="16" t="e">
        <v>#N/A</v>
      </c>
      <c r="E136" s="16" t="e">
        <v>#N/A</v>
      </c>
      <c r="F136" s="16" t="s">
        <v>134</v>
      </c>
      <c r="G136" s="16" t="s">
        <v>134</v>
      </c>
      <c r="H136" s="16" t="s">
        <v>134</v>
      </c>
      <c r="I136" s="16" t="s">
        <v>134</v>
      </c>
      <c r="J136" s="16" t="s">
        <v>134</v>
      </c>
      <c r="K136" s="16" t="s">
        <v>134</v>
      </c>
      <c r="L136" s="16" t="s">
        <v>134</v>
      </c>
      <c r="M136" s="16" t="e">
        <v>#N/A</v>
      </c>
    </row>
    <row r="137" spans="1:13" s="17" customFormat="1" ht="13.5">
      <c r="A137" s="14" t="e">
        <f t="shared" si="4"/>
        <v>#N/A</v>
      </c>
      <c r="B137" s="14" t="e">
        <f t="shared" si="5"/>
        <v>#N/A</v>
      </c>
      <c r="C137" s="16" t="e">
        <v>#N/A</v>
      </c>
      <c r="D137" s="16" t="e">
        <v>#N/A</v>
      </c>
      <c r="E137" s="16" t="e">
        <v>#N/A</v>
      </c>
      <c r="F137" s="16" t="s">
        <v>134</v>
      </c>
      <c r="G137" s="16" t="s">
        <v>134</v>
      </c>
      <c r="H137" s="16" t="s">
        <v>134</v>
      </c>
      <c r="I137" s="16" t="s">
        <v>134</v>
      </c>
      <c r="J137" s="16" t="s">
        <v>134</v>
      </c>
      <c r="K137" s="16" t="s">
        <v>134</v>
      </c>
      <c r="L137" s="16" t="s">
        <v>134</v>
      </c>
      <c r="M137" s="16" t="e">
        <v>#N/A</v>
      </c>
    </row>
    <row r="138" spans="1:13" s="17" customFormat="1" ht="13.5">
      <c r="A138" s="14" t="e">
        <f t="shared" si="4"/>
        <v>#N/A</v>
      </c>
      <c r="B138" s="14" t="e">
        <f t="shared" si="5"/>
        <v>#N/A</v>
      </c>
      <c r="C138" s="16" t="e">
        <v>#N/A</v>
      </c>
      <c r="D138" s="16" t="e">
        <v>#N/A</v>
      </c>
      <c r="E138" s="16" t="e">
        <v>#N/A</v>
      </c>
      <c r="F138" s="16" t="s">
        <v>134</v>
      </c>
      <c r="G138" s="16" t="s">
        <v>134</v>
      </c>
      <c r="H138" s="16" t="s">
        <v>134</v>
      </c>
      <c r="I138" s="16" t="s">
        <v>134</v>
      </c>
      <c r="J138" s="16" t="s">
        <v>134</v>
      </c>
      <c r="K138" s="16" t="s">
        <v>134</v>
      </c>
      <c r="L138" s="16" t="s">
        <v>134</v>
      </c>
      <c r="M138" s="16" t="e">
        <v>#N/A</v>
      </c>
    </row>
    <row r="139" spans="1:13" s="17" customFormat="1" ht="13.5">
      <c r="A139" s="14" t="e">
        <f t="shared" si="4"/>
        <v>#N/A</v>
      </c>
      <c r="B139" s="14" t="e">
        <f t="shared" si="5"/>
        <v>#N/A</v>
      </c>
      <c r="C139" s="16" t="e">
        <v>#N/A</v>
      </c>
      <c r="D139" s="16" t="e">
        <v>#N/A</v>
      </c>
      <c r="E139" s="16" t="e">
        <v>#N/A</v>
      </c>
      <c r="F139" s="16" t="s">
        <v>134</v>
      </c>
      <c r="G139" s="16" t="s">
        <v>134</v>
      </c>
      <c r="H139" s="16" t="s">
        <v>134</v>
      </c>
      <c r="I139" s="16" t="s">
        <v>134</v>
      </c>
      <c r="J139" s="16" t="s">
        <v>134</v>
      </c>
      <c r="K139" s="16" t="s">
        <v>134</v>
      </c>
      <c r="L139" s="16" t="s">
        <v>134</v>
      </c>
      <c r="M139" s="16" t="e">
        <v>#N/A</v>
      </c>
    </row>
    <row r="140" spans="1:13" s="17" customFormat="1" ht="13.5">
      <c r="A140" s="14" t="e">
        <f t="shared" si="4"/>
        <v>#N/A</v>
      </c>
      <c r="B140" s="14" t="e">
        <f t="shared" si="5"/>
        <v>#N/A</v>
      </c>
      <c r="C140" s="16" t="e">
        <v>#N/A</v>
      </c>
      <c r="D140" s="16" t="e">
        <v>#N/A</v>
      </c>
      <c r="E140" s="16" t="e">
        <v>#N/A</v>
      </c>
      <c r="F140" s="16" t="s">
        <v>134</v>
      </c>
      <c r="G140" s="16" t="s">
        <v>134</v>
      </c>
      <c r="H140" s="16" t="s">
        <v>134</v>
      </c>
      <c r="I140" s="16" t="s">
        <v>134</v>
      </c>
      <c r="J140" s="16" t="s">
        <v>134</v>
      </c>
      <c r="K140" s="16" t="s">
        <v>134</v>
      </c>
      <c r="L140" s="16" t="s">
        <v>134</v>
      </c>
      <c r="M140" s="16" t="e">
        <v>#N/A</v>
      </c>
    </row>
    <row r="141" spans="1:13" s="17" customFormat="1" ht="13.5">
      <c r="A141" s="14" t="e">
        <f t="shared" si="4"/>
        <v>#N/A</v>
      </c>
      <c r="B141" s="14" t="e">
        <f t="shared" si="5"/>
        <v>#N/A</v>
      </c>
      <c r="C141" s="16" t="e">
        <v>#N/A</v>
      </c>
      <c r="D141" s="16" t="e">
        <v>#N/A</v>
      </c>
      <c r="E141" s="16" t="e">
        <v>#N/A</v>
      </c>
      <c r="F141" s="16" t="s">
        <v>134</v>
      </c>
      <c r="G141" s="16" t="s">
        <v>134</v>
      </c>
      <c r="H141" s="16" t="s">
        <v>134</v>
      </c>
      <c r="I141" s="16" t="s">
        <v>134</v>
      </c>
      <c r="J141" s="16" t="s">
        <v>134</v>
      </c>
      <c r="K141" s="16" t="s">
        <v>134</v>
      </c>
      <c r="L141" s="16" t="s">
        <v>134</v>
      </c>
      <c r="M141" s="16" t="e">
        <v>#N/A</v>
      </c>
    </row>
    <row r="142" spans="1:13" s="17" customFormat="1" ht="13.5">
      <c r="A142" s="14" t="e">
        <f t="shared" si="4"/>
        <v>#N/A</v>
      </c>
      <c r="B142" s="14" t="e">
        <f t="shared" si="5"/>
        <v>#N/A</v>
      </c>
      <c r="C142" s="16" t="e">
        <v>#N/A</v>
      </c>
      <c r="D142" s="16" t="e">
        <v>#N/A</v>
      </c>
      <c r="E142" s="16" t="e">
        <v>#N/A</v>
      </c>
      <c r="F142" s="16" t="s">
        <v>134</v>
      </c>
      <c r="G142" s="16" t="s">
        <v>134</v>
      </c>
      <c r="H142" s="16" t="s">
        <v>134</v>
      </c>
      <c r="I142" s="16" t="s">
        <v>134</v>
      </c>
      <c r="J142" s="16" t="s">
        <v>134</v>
      </c>
      <c r="K142" s="16" t="s">
        <v>134</v>
      </c>
      <c r="L142" s="16" t="s">
        <v>134</v>
      </c>
      <c r="M142" s="16" t="e">
        <v>#N/A</v>
      </c>
    </row>
    <row r="143" spans="1:13" s="17" customFormat="1" ht="13.5">
      <c r="A143" s="14" t="e">
        <f t="shared" si="4"/>
        <v>#N/A</v>
      </c>
      <c r="B143" s="14" t="e">
        <f t="shared" si="5"/>
        <v>#N/A</v>
      </c>
      <c r="C143" s="16" t="e">
        <v>#N/A</v>
      </c>
      <c r="D143" s="16" t="e">
        <v>#N/A</v>
      </c>
      <c r="E143" s="16" t="e">
        <v>#N/A</v>
      </c>
      <c r="F143" s="16" t="s">
        <v>134</v>
      </c>
      <c r="G143" s="16" t="s">
        <v>134</v>
      </c>
      <c r="H143" s="16" t="s">
        <v>134</v>
      </c>
      <c r="I143" s="16" t="s">
        <v>134</v>
      </c>
      <c r="J143" s="16" t="s">
        <v>134</v>
      </c>
      <c r="K143" s="16" t="s">
        <v>134</v>
      </c>
      <c r="L143" s="16" t="s">
        <v>134</v>
      </c>
      <c r="M143" s="16" t="e">
        <v>#N/A</v>
      </c>
    </row>
    <row r="144" spans="1:13" s="17" customFormat="1" ht="13.5">
      <c r="A144" s="14" t="e">
        <f t="shared" si="4"/>
        <v>#N/A</v>
      </c>
      <c r="B144" s="14" t="e">
        <f t="shared" si="5"/>
        <v>#N/A</v>
      </c>
      <c r="C144" s="16" t="e">
        <v>#N/A</v>
      </c>
      <c r="D144" s="16" t="e">
        <v>#N/A</v>
      </c>
      <c r="E144" s="16" t="e">
        <v>#N/A</v>
      </c>
      <c r="F144" s="16" t="s">
        <v>134</v>
      </c>
      <c r="G144" s="16" t="s">
        <v>134</v>
      </c>
      <c r="H144" s="16" t="s">
        <v>134</v>
      </c>
      <c r="I144" s="16" t="s">
        <v>134</v>
      </c>
      <c r="J144" s="16" t="s">
        <v>134</v>
      </c>
      <c r="K144" s="16" t="s">
        <v>134</v>
      </c>
      <c r="L144" s="16" t="s">
        <v>134</v>
      </c>
      <c r="M144" s="16" t="e">
        <v>#N/A</v>
      </c>
    </row>
    <row r="145" spans="1:13" s="17" customFormat="1" ht="13.5">
      <c r="A145" s="14" t="e">
        <f t="shared" si="4"/>
        <v>#N/A</v>
      </c>
      <c r="B145" s="14" t="e">
        <f t="shared" si="5"/>
        <v>#N/A</v>
      </c>
      <c r="C145" s="16" t="e">
        <v>#N/A</v>
      </c>
      <c r="D145" s="16" t="e">
        <v>#N/A</v>
      </c>
      <c r="E145" s="16" t="e">
        <v>#N/A</v>
      </c>
      <c r="F145" s="16" t="s">
        <v>134</v>
      </c>
      <c r="G145" s="16" t="s">
        <v>134</v>
      </c>
      <c r="H145" s="16" t="s">
        <v>134</v>
      </c>
      <c r="I145" s="16" t="s">
        <v>134</v>
      </c>
      <c r="J145" s="16" t="s">
        <v>134</v>
      </c>
      <c r="K145" s="16" t="s">
        <v>134</v>
      </c>
      <c r="L145" s="16" t="s">
        <v>134</v>
      </c>
      <c r="M145" s="16" t="e">
        <v>#N/A</v>
      </c>
    </row>
    <row r="146" spans="1:13" s="17" customFormat="1" ht="13.5">
      <c r="A146" s="14" t="e">
        <f t="shared" si="4"/>
        <v>#N/A</v>
      </c>
      <c r="B146" s="14" t="e">
        <f t="shared" si="5"/>
        <v>#N/A</v>
      </c>
      <c r="C146" s="16" t="e">
        <v>#N/A</v>
      </c>
      <c r="D146" s="16" t="e">
        <v>#N/A</v>
      </c>
      <c r="E146" s="16" t="e">
        <v>#N/A</v>
      </c>
      <c r="F146" s="16" t="s">
        <v>134</v>
      </c>
      <c r="G146" s="16" t="s">
        <v>134</v>
      </c>
      <c r="H146" s="16" t="s">
        <v>134</v>
      </c>
      <c r="I146" s="16" t="s">
        <v>134</v>
      </c>
      <c r="J146" s="16" t="s">
        <v>134</v>
      </c>
      <c r="K146" s="16" t="s">
        <v>134</v>
      </c>
      <c r="L146" s="16" t="s">
        <v>134</v>
      </c>
      <c r="M146" s="16" t="e">
        <v>#N/A</v>
      </c>
    </row>
    <row r="147" spans="1:13" s="17" customFormat="1" ht="13.5">
      <c r="A147" s="14" t="e">
        <f t="shared" si="4"/>
        <v>#N/A</v>
      </c>
      <c r="B147" s="14" t="e">
        <f t="shared" si="5"/>
        <v>#N/A</v>
      </c>
      <c r="C147" s="16" t="e">
        <v>#N/A</v>
      </c>
      <c r="D147" s="16" t="e">
        <v>#N/A</v>
      </c>
      <c r="E147" s="16" t="e">
        <v>#N/A</v>
      </c>
      <c r="F147" s="16" t="s">
        <v>134</v>
      </c>
      <c r="G147" s="16" t="s">
        <v>134</v>
      </c>
      <c r="H147" s="16" t="s">
        <v>134</v>
      </c>
      <c r="I147" s="16" t="s">
        <v>134</v>
      </c>
      <c r="J147" s="16" t="s">
        <v>134</v>
      </c>
      <c r="K147" s="16" t="s">
        <v>134</v>
      </c>
      <c r="L147" s="16" t="s">
        <v>134</v>
      </c>
      <c r="M147" s="16" t="e">
        <v>#N/A</v>
      </c>
    </row>
    <row r="148" spans="1:13" s="17" customFormat="1" ht="13.5">
      <c r="A148" s="14" t="e">
        <f t="shared" si="4"/>
        <v>#N/A</v>
      </c>
      <c r="B148" s="14" t="e">
        <f t="shared" si="5"/>
        <v>#N/A</v>
      </c>
      <c r="C148" s="16" t="e">
        <v>#N/A</v>
      </c>
      <c r="D148" s="16" t="e">
        <v>#N/A</v>
      </c>
      <c r="E148" s="16" t="e">
        <v>#N/A</v>
      </c>
      <c r="F148" s="16" t="s">
        <v>134</v>
      </c>
      <c r="G148" s="16" t="s">
        <v>134</v>
      </c>
      <c r="H148" s="16" t="s">
        <v>134</v>
      </c>
      <c r="I148" s="16" t="s">
        <v>134</v>
      </c>
      <c r="J148" s="16" t="s">
        <v>134</v>
      </c>
      <c r="K148" s="16" t="s">
        <v>134</v>
      </c>
      <c r="L148" s="16" t="s">
        <v>134</v>
      </c>
      <c r="M148" s="16" t="e">
        <v>#N/A</v>
      </c>
    </row>
    <row r="149" spans="1:13" s="17" customFormat="1" ht="13.5">
      <c r="A149" s="14" t="e">
        <f t="shared" si="4"/>
        <v>#N/A</v>
      </c>
      <c r="B149" s="14" t="e">
        <f t="shared" si="5"/>
        <v>#N/A</v>
      </c>
      <c r="C149" s="16" t="e">
        <v>#N/A</v>
      </c>
      <c r="D149" s="16" t="e">
        <v>#N/A</v>
      </c>
      <c r="E149" s="16" t="e">
        <v>#N/A</v>
      </c>
      <c r="F149" s="16" t="s">
        <v>134</v>
      </c>
      <c r="G149" s="16" t="s">
        <v>134</v>
      </c>
      <c r="H149" s="16" t="s">
        <v>134</v>
      </c>
      <c r="I149" s="16" t="s">
        <v>134</v>
      </c>
      <c r="J149" s="16" t="s">
        <v>134</v>
      </c>
      <c r="K149" s="16" t="s">
        <v>134</v>
      </c>
      <c r="L149" s="16" t="s">
        <v>134</v>
      </c>
      <c r="M149" s="16" t="e">
        <v>#N/A</v>
      </c>
    </row>
    <row r="150" spans="1:13" s="17" customFormat="1" ht="13.5">
      <c r="A150" s="14" t="e">
        <f t="shared" si="4"/>
        <v>#N/A</v>
      </c>
      <c r="B150" s="14" t="e">
        <f t="shared" si="5"/>
        <v>#N/A</v>
      </c>
      <c r="C150" s="16" t="e">
        <v>#N/A</v>
      </c>
      <c r="D150" s="16" t="e">
        <v>#N/A</v>
      </c>
      <c r="E150" s="16" t="e">
        <v>#N/A</v>
      </c>
      <c r="F150" s="16" t="s">
        <v>134</v>
      </c>
      <c r="G150" s="16" t="s">
        <v>134</v>
      </c>
      <c r="H150" s="16" t="s">
        <v>134</v>
      </c>
      <c r="I150" s="16" t="s">
        <v>134</v>
      </c>
      <c r="J150" s="16" t="s">
        <v>134</v>
      </c>
      <c r="K150" s="16" t="s">
        <v>134</v>
      </c>
      <c r="L150" s="16" t="s">
        <v>134</v>
      </c>
      <c r="M150" s="16" t="e">
        <v>#N/A</v>
      </c>
    </row>
    <row r="151" spans="1:13" s="17" customFormat="1" ht="13.5">
      <c r="A151" s="14" t="e">
        <f t="shared" si="4"/>
        <v>#N/A</v>
      </c>
      <c r="B151" s="14" t="e">
        <f t="shared" si="5"/>
        <v>#N/A</v>
      </c>
      <c r="C151" s="16" t="e">
        <v>#N/A</v>
      </c>
      <c r="D151" s="16" t="e">
        <v>#N/A</v>
      </c>
      <c r="E151" s="16" t="e">
        <v>#N/A</v>
      </c>
      <c r="F151" s="16" t="s">
        <v>134</v>
      </c>
      <c r="G151" s="16" t="s">
        <v>134</v>
      </c>
      <c r="H151" s="16" t="s">
        <v>134</v>
      </c>
      <c r="I151" s="16" t="s">
        <v>134</v>
      </c>
      <c r="J151" s="16" t="s">
        <v>134</v>
      </c>
      <c r="K151" s="16" t="s">
        <v>134</v>
      </c>
      <c r="L151" s="16" t="s">
        <v>134</v>
      </c>
      <c r="M151" s="16" t="e">
        <v>#N/A</v>
      </c>
    </row>
    <row r="152" spans="1:13" s="17" customFormat="1" ht="13.5">
      <c r="A152" s="14" t="e">
        <f t="shared" si="4"/>
        <v>#N/A</v>
      </c>
      <c r="B152" s="14" t="e">
        <f t="shared" si="5"/>
        <v>#N/A</v>
      </c>
      <c r="C152" s="16" t="e">
        <v>#N/A</v>
      </c>
      <c r="D152" s="16" t="e">
        <v>#N/A</v>
      </c>
      <c r="E152" s="16" t="e">
        <v>#N/A</v>
      </c>
      <c r="F152" s="16" t="s">
        <v>134</v>
      </c>
      <c r="G152" s="16" t="s">
        <v>134</v>
      </c>
      <c r="H152" s="16" t="s">
        <v>134</v>
      </c>
      <c r="I152" s="16" t="s">
        <v>134</v>
      </c>
      <c r="J152" s="16" t="s">
        <v>134</v>
      </c>
      <c r="K152" s="16" t="s">
        <v>134</v>
      </c>
      <c r="L152" s="16" t="s">
        <v>134</v>
      </c>
      <c r="M152" s="16" t="e">
        <v>#N/A</v>
      </c>
    </row>
    <row r="153" spans="1:13" s="17" customFormat="1" ht="13.5">
      <c r="A153" s="14" t="e">
        <f t="shared" si="4"/>
        <v>#N/A</v>
      </c>
      <c r="B153" s="14" t="e">
        <f t="shared" si="5"/>
        <v>#N/A</v>
      </c>
      <c r="C153" s="16" t="e">
        <v>#N/A</v>
      </c>
      <c r="D153" s="16" t="e">
        <v>#N/A</v>
      </c>
      <c r="E153" s="16" t="e">
        <v>#N/A</v>
      </c>
      <c r="F153" s="16" t="s">
        <v>134</v>
      </c>
      <c r="G153" s="16" t="s">
        <v>134</v>
      </c>
      <c r="H153" s="16" t="s">
        <v>134</v>
      </c>
      <c r="I153" s="16" t="s">
        <v>134</v>
      </c>
      <c r="J153" s="16" t="s">
        <v>134</v>
      </c>
      <c r="K153" s="16" t="s">
        <v>134</v>
      </c>
      <c r="L153" s="16" t="s">
        <v>134</v>
      </c>
      <c r="M153" s="16" t="e">
        <v>#N/A</v>
      </c>
    </row>
    <row r="154" spans="1:13" s="17" customFormat="1" ht="13.5">
      <c r="A154" s="14" t="e">
        <f t="shared" si="4"/>
        <v>#N/A</v>
      </c>
      <c r="B154" s="14" t="e">
        <f t="shared" si="5"/>
        <v>#N/A</v>
      </c>
      <c r="C154" s="16" t="e">
        <v>#N/A</v>
      </c>
      <c r="D154" s="16" t="e">
        <v>#N/A</v>
      </c>
      <c r="E154" s="16" t="e">
        <v>#N/A</v>
      </c>
      <c r="F154" s="16" t="s">
        <v>134</v>
      </c>
      <c r="G154" s="16" t="s">
        <v>134</v>
      </c>
      <c r="H154" s="16" t="s">
        <v>134</v>
      </c>
      <c r="I154" s="16" t="s">
        <v>134</v>
      </c>
      <c r="J154" s="16" t="s">
        <v>134</v>
      </c>
      <c r="K154" s="16" t="s">
        <v>134</v>
      </c>
      <c r="L154" s="16" t="s">
        <v>134</v>
      </c>
      <c r="M154" s="16" t="e">
        <v>#N/A</v>
      </c>
    </row>
    <row r="155" spans="1:13" s="17" customFormat="1" ht="13.5">
      <c r="A155" s="14" t="e">
        <f t="shared" si="4"/>
        <v>#N/A</v>
      </c>
      <c r="B155" s="14" t="e">
        <f t="shared" si="5"/>
        <v>#N/A</v>
      </c>
      <c r="C155" s="16" t="e">
        <v>#N/A</v>
      </c>
      <c r="D155" s="16" t="e">
        <v>#N/A</v>
      </c>
      <c r="E155" s="16" t="e">
        <v>#N/A</v>
      </c>
      <c r="F155" s="16" t="s">
        <v>134</v>
      </c>
      <c r="G155" s="16" t="s">
        <v>134</v>
      </c>
      <c r="H155" s="16" t="s">
        <v>134</v>
      </c>
      <c r="I155" s="16" t="s">
        <v>134</v>
      </c>
      <c r="J155" s="16" t="s">
        <v>134</v>
      </c>
      <c r="K155" s="16" t="s">
        <v>134</v>
      </c>
      <c r="L155" s="16" t="s">
        <v>134</v>
      </c>
      <c r="M155" s="16" t="e">
        <v>#N/A</v>
      </c>
    </row>
    <row r="156" spans="1:13" s="17" customFormat="1" ht="13.5">
      <c r="A156" s="14" t="e">
        <f t="shared" si="4"/>
        <v>#N/A</v>
      </c>
      <c r="B156" s="14" t="e">
        <f t="shared" si="5"/>
        <v>#N/A</v>
      </c>
      <c r="C156" s="16" t="e">
        <v>#N/A</v>
      </c>
      <c r="D156" s="16" t="e">
        <v>#N/A</v>
      </c>
      <c r="E156" s="16" t="e">
        <v>#N/A</v>
      </c>
      <c r="F156" s="16" t="s">
        <v>134</v>
      </c>
      <c r="G156" s="16" t="s">
        <v>134</v>
      </c>
      <c r="H156" s="16" t="s">
        <v>134</v>
      </c>
      <c r="I156" s="16" t="s">
        <v>134</v>
      </c>
      <c r="J156" s="16" t="s">
        <v>134</v>
      </c>
      <c r="K156" s="16" t="s">
        <v>134</v>
      </c>
      <c r="L156" s="16" t="s">
        <v>134</v>
      </c>
      <c r="M156" s="16" t="e">
        <v>#N/A</v>
      </c>
    </row>
    <row r="157" spans="1:13" s="17" customFormat="1" ht="13.5">
      <c r="A157" s="14" t="e">
        <f t="shared" si="4"/>
        <v>#N/A</v>
      </c>
      <c r="B157" s="14" t="e">
        <f t="shared" si="5"/>
        <v>#N/A</v>
      </c>
      <c r="C157" s="16" t="e">
        <v>#N/A</v>
      </c>
      <c r="D157" s="16" t="e">
        <v>#N/A</v>
      </c>
      <c r="E157" s="16" t="e">
        <v>#N/A</v>
      </c>
      <c r="F157" s="16" t="s">
        <v>134</v>
      </c>
      <c r="G157" s="16" t="s">
        <v>134</v>
      </c>
      <c r="H157" s="16" t="s">
        <v>134</v>
      </c>
      <c r="I157" s="16" t="s">
        <v>134</v>
      </c>
      <c r="J157" s="16" t="s">
        <v>134</v>
      </c>
      <c r="K157" s="16" t="s">
        <v>134</v>
      </c>
      <c r="L157" s="16" t="s">
        <v>134</v>
      </c>
      <c r="M157" s="16" t="e">
        <v>#N/A</v>
      </c>
    </row>
    <row r="158" spans="1:13" s="17" customFormat="1" ht="13.5">
      <c r="A158" s="14" t="e">
        <f t="shared" si="4"/>
        <v>#N/A</v>
      </c>
      <c r="B158" s="14" t="e">
        <f t="shared" si="5"/>
        <v>#N/A</v>
      </c>
      <c r="C158" s="16" t="e">
        <v>#N/A</v>
      </c>
      <c r="D158" s="16" t="e">
        <v>#N/A</v>
      </c>
      <c r="E158" s="16" t="e">
        <v>#N/A</v>
      </c>
      <c r="F158" s="16" t="s">
        <v>134</v>
      </c>
      <c r="G158" s="16" t="s">
        <v>134</v>
      </c>
      <c r="H158" s="16" t="s">
        <v>134</v>
      </c>
      <c r="I158" s="16" t="s">
        <v>134</v>
      </c>
      <c r="J158" s="16" t="s">
        <v>134</v>
      </c>
      <c r="K158" s="16" t="s">
        <v>134</v>
      </c>
      <c r="L158" s="16" t="s">
        <v>134</v>
      </c>
      <c r="M158" s="16" t="e">
        <v>#N/A</v>
      </c>
    </row>
    <row r="159" spans="1:13" s="17" customFormat="1" ht="13.5">
      <c r="A159" s="14" t="e">
        <f t="shared" si="4"/>
        <v>#N/A</v>
      </c>
      <c r="B159" s="14" t="e">
        <f t="shared" si="5"/>
        <v>#N/A</v>
      </c>
      <c r="C159" s="16" t="e">
        <v>#N/A</v>
      </c>
      <c r="D159" s="16" t="e">
        <v>#N/A</v>
      </c>
      <c r="E159" s="16" t="e">
        <v>#N/A</v>
      </c>
      <c r="F159" s="16" t="s">
        <v>134</v>
      </c>
      <c r="G159" s="16" t="s">
        <v>134</v>
      </c>
      <c r="H159" s="16" t="s">
        <v>134</v>
      </c>
      <c r="I159" s="16" t="s">
        <v>134</v>
      </c>
      <c r="J159" s="16" t="s">
        <v>134</v>
      </c>
      <c r="K159" s="16" t="s">
        <v>134</v>
      </c>
      <c r="L159" s="16" t="s">
        <v>134</v>
      </c>
      <c r="M159" s="16" t="e">
        <v>#N/A</v>
      </c>
    </row>
    <row r="160" spans="1:13" s="17" customFormat="1" ht="13.5">
      <c r="A160" s="14" t="e">
        <f t="shared" si="4"/>
        <v>#N/A</v>
      </c>
      <c r="B160" s="14" t="e">
        <f t="shared" si="5"/>
        <v>#N/A</v>
      </c>
      <c r="C160" s="16" t="e">
        <v>#N/A</v>
      </c>
      <c r="D160" s="16" t="e">
        <v>#N/A</v>
      </c>
      <c r="E160" s="16" t="e">
        <v>#N/A</v>
      </c>
      <c r="F160" s="16" t="s">
        <v>134</v>
      </c>
      <c r="G160" s="16" t="s">
        <v>134</v>
      </c>
      <c r="H160" s="16" t="s">
        <v>134</v>
      </c>
      <c r="I160" s="16" t="s">
        <v>134</v>
      </c>
      <c r="J160" s="16" t="s">
        <v>134</v>
      </c>
      <c r="K160" s="16" t="s">
        <v>134</v>
      </c>
      <c r="L160" s="16" t="s">
        <v>134</v>
      </c>
      <c r="M160" s="16" t="e">
        <v>#N/A</v>
      </c>
    </row>
    <row r="161" spans="1:13" s="17" customFormat="1" ht="13.5">
      <c r="A161" s="14" t="e">
        <f t="shared" si="4"/>
        <v>#N/A</v>
      </c>
      <c r="B161" s="14" t="e">
        <f t="shared" si="5"/>
        <v>#N/A</v>
      </c>
      <c r="C161" s="16" t="e">
        <v>#N/A</v>
      </c>
      <c r="D161" s="16" t="e">
        <v>#N/A</v>
      </c>
      <c r="E161" s="16" t="e">
        <v>#N/A</v>
      </c>
      <c r="F161" s="16" t="s">
        <v>134</v>
      </c>
      <c r="G161" s="16" t="s">
        <v>134</v>
      </c>
      <c r="H161" s="16" t="s">
        <v>134</v>
      </c>
      <c r="I161" s="16" t="s">
        <v>134</v>
      </c>
      <c r="J161" s="16" t="s">
        <v>134</v>
      </c>
      <c r="K161" s="16" t="s">
        <v>134</v>
      </c>
      <c r="L161" s="16" t="s">
        <v>134</v>
      </c>
      <c r="M161" s="16" t="e">
        <v>#N/A</v>
      </c>
    </row>
    <row r="162" spans="1:13" s="17" customFormat="1" ht="13.5">
      <c r="A162" s="14" t="e">
        <f t="shared" si="4"/>
        <v>#N/A</v>
      </c>
      <c r="B162" s="14" t="e">
        <f t="shared" si="5"/>
        <v>#N/A</v>
      </c>
      <c r="C162" s="16" t="e">
        <v>#N/A</v>
      </c>
      <c r="D162" s="16" t="e">
        <v>#N/A</v>
      </c>
      <c r="E162" s="16" t="e">
        <v>#N/A</v>
      </c>
      <c r="F162" s="16" t="s">
        <v>134</v>
      </c>
      <c r="G162" s="16" t="s">
        <v>134</v>
      </c>
      <c r="H162" s="16" t="s">
        <v>134</v>
      </c>
      <c r="I162" s="16" t="s">
        <v>134</v>
      </c>
      <c r="J162" s="16" t="s">
        <v>134</v>
      </c>
      <c r="K162" s="16" t="s">
        <v>134</v>
      </c>
      <c r="L162" s="16" t="s">
        <v>134</v>
      </c>
      <c r="M162" s="16" t="e">
        <v>#N/A</v>
      </c>
    </row>
    <row r="163" spans="1:13" s="17" customFormat="1" ht="13.5">
      <c r="A163" s="14" t="e">
        <f t="shared" si="4"/>
        <v>#N/A</v>
      </c>
      <c r="B163" s="14" t="e">
        <f t="shared" si="5"/>
        <v>#N/A</v>
      </c>
      <c r="C163" s="16" t="e">
        <v>#N/A</v>
      </c>
      <c r="D163" s="16" t="e">
        <v>#N/A</v>
      </c>
      <c r="E163" s="16" t="e">
        <v>#N/A</v>
      </c>
      <c r="F163" s="16" t="s">
        <v>134</v>
      </c>
      <c r="G163" s="16" t="s">
        <v>134</v>
      </c>
      <c r="H163" s="16" t="s">
        <v>134</v>
      </c>
      <c r="I163" s="16" t="s">
        <v>134</v>
      </c>
      <c r="J163" s="16" t="s">
        <v>134</v>
      </c>
      <c r="K163" s="16" t="s">
        <v>134</v>
      </c>
      <c r="L163" s="16" t="s">
        <v>134</v>
      </c>
      <c r="M163" s="16" t="e">
        <v>#N/A</v>
      </c>
    </row>
    <row r="164" spans="1:13" s="17" customFormat="1" ht="13.5">
      <c r="A164" s="14" t="e">
        <f t="shared" si="4"/>
        <v>#N/A</v>
      </c>
      <c r="B164" s="14" t="e">
        <f t="shared" si="5"/>
        <v>#N/A</v>
      </c>
      <c r="C164" s="16" t="e">
        <v>#N/A</v>
      </c>
      <c r="D164" s="16" t="e">
        <v>#N/A</v>
      </c>
      <c r="E164" s="16" t="e">
        <v>#N/A</v>
      </c>
      <c r="F164" s="16" t="s">
        <v>134</v>
      </c>
      <c r="G164" s="16" t="s">
        <v>134</v>
      </c>
      <c r="H164" s="16" t="s">
        <v>134</v>
      </c>
      <c r="I164" s="16" t="s">
        <v>134</v>
      </c>
      <c r="J164" s="16" t="s">
        <v>134</v>
      </c>
      <c r="K164" s="16" t="s">
        <v>134</v>
      </c>
      <c r="L164" s="16" t="s">
        <v>134</v>
      </c>
      <c r="M164" s="16" t="e">
        <v>#N/A</v>
      </c>
    </row>
    <row r="165" spans="1:13" s="17" customFormat="1" ht="13.5">
      <c r="A165" s="14" t="e">
        <f t="shared" si="4"/>
        <v>#N/A</v>
      </c>
      <c r="B165" s="14" t="e">
        <f t="shared" si="5"/>
        <v>#N/A</v>
      </c>
      <c r="C165" s="16" t="e">
        <v>#N/A</v>
      </c>
      <c r="D165" s="16" t="e">
        <v>#N/A</v>
      </c>
      <c r="E165" s="16" t="e">
        <v>#N/A</v>
      </c>
      <c r="F165" s="16" t="s">
        <v>134</v>
      </c>
      <c r="G165" s="16" t="s">
        <v>134</v>
      </c>
      <c r="H165" s="16" t="s">
        <v>134</v>
      </c>
      <c r="I165" s="16" t="s">
        <v>134</v>
      </c>
      <c r="J165" s="16" t="s">
        <v>134</v>
      </c>
      <c r="K165" s="16" t="s">
        <v>134</v>
      </c>
      <c r="L165" s="16" t="s">
        <v>134</v>
      </c>
      <c r="M165" s="16" t="e">
        <v>#N/A</v>
      </c>
    </row>
    <row r="166" spans="1:13" s="17" customFormat="1" ht="13.5">
      <c r="A166" s="14" t="e">
        <f t="shared" si="4"/>
        <v>#N/A</v>
      </c>
      <c r="B166" s="14" t="e">
        <f t="shared" si="5"/>
        <v>#N/A</v>
      </c>
      <c r="C166" s="16" t="e">
        <v>#N/A</v>
      </c>
      <c r="D166" s="16" t="e">
        <v>#N/A</v>
      </c>
      <c r="E166" s="16" t="e">
        <v>#N/A</v>
      </c>
      <c r="F166" s="16" t="s">
        <v>134</v>
      </c>
      <c r="G166" s="16" t="s">
        <v>134</v>
      </c>
      <c r="H166" s="16" t="s">
        <v>134</v>
      </c>
      <c r="I166" s="16" t="s">
        <v>134</v>
      </c>
      <c r="J166" s="16" t="s">
        <v>134</v>
      </c>
      <c r="K166" s="16" t="s">
        <v>134</v>
      </c>
      <c r="L166" s="16" t="s">
        <v>134</v>
      </c>
      <c r="M166" s="16" t="e">
        <v>#N/A</v>
      </c>
    </row>
    <row r="167" spans="1:13" s="17" customFormat="1" ht="13.5">
      <c r="A167" s="14" t="e">
        <f t="shared" si="4"/>
        <v>#N/A</v>
      </c>
      <c r="B167" s="14" t="e">
        <f t="shared" si="5"/>
        <v>#N/A</v>
      </c>
      <c r="C167" s="16" t="e">
        <v>#N/A</v>
      </c>
      <c r="D167" s="16" t="e">
        <v>#N/A</v>
      </c>
      <c r="E167" s="16" t="e">
        <v>#N/A</v>
      </c>
      <c r="F167" s="16" t="s">
        <v>134</v>
      </c>
      <c r="G167" s="16" t="s">
        <v>134</v>
      </c>
      <c r="H167" s="16" t="s">
        <v>134</v>
      </c>
      <c r="I167" s="16" t="s">
        <v>134</v>
      </c>
      <c r="J167" s="16" t="s">
        <v>134</v>
      </c>
      <c r="K167" s="16" t="s">
        <v>134</v>
      </c>
      <c r="L167" s="16" t="s">
        <v>134</v>
      </c>
      <c r="M167" s="16" t="e">
        <v>#N/A</v>
      </c>
    </row>
    <row r="168" spans="1:13" s="17" customFormat="1" ht="13.5">
      <c r="A168" s="14" t="e">
        <f t="shared" si="4"/>
        <v>#N/A</v>
      </c>
      <c r="B168" s="14" t="e">
        <f t="shared" si="5"/>
        <v>#N/A</v>
      </c>
      <c r="C168" s="16" t="e">
        <v>#N/A</v>
      </c>
      <c r="D168" s="16" t="e">
        <v>#N/A</v>
      </c>
      <c r="E168" s="16" t="e">
        <v>#N/A</v>
      </c>
      <c r="F168" s="16" t="s">
        <v>134</v>
      </c>
      <c r="G168" s="16" t="s">
        <v>134</v>
      </c>
      <c r="H168" s="16" t="s">
        <v>134</v>
      </c>
      <c r="I168" s="16" t="s">
        <v>134</v>
      </c>
      <c r="J168" s="16" t="s">
        <v>134</v>
      </c>
      <c r="K168" s="16" t="s">
        <v>134</v>
      </c>
      <c r="L168" s="16" t="s">
        <v>134</v>
      </c>
      <c r="M168" s="16" t="e">
        <v>#N/A</v>
      </c>
    </row>
    <row r="169" spans="1:13" s="17" customFormat="1" ht="13.5">
      <c r="A169" s="14" t="e">
        <f t="shared" si="4"/>
        <v>#N/A</v>
      </c>
      <c r="B169" s="14" t="e">
        <f t="shared" si="5"/>
        <v>#N/A</v>
      </c>
      <c r="C169" s="16" t="e">
        <v>#N/A</v>
      </c>
      <c r="D169" s="16" t="e">
        <v>#N/A</v>
      </c>
      <c r="E169" s="16" t="e">
        <v>#N/A</v>
      </c>
      <c r="F169" s="16" t="s">
        <v>134</v>
      </c>
      <c r="G169" s="16" t="s">
        <v>134</v>
      </c>
      <c r="H169" s="16" t="s">
        <v>134</v>
      </c>
      <c r="I169" s="16" t="s">
        <v>134</v>
      </c>
      <c r="J169" s="16" t="s">
        <v>134</v>
      </c>
      <c r="K169" s="16" t="s">
        <v>134</v>
      </c>
      <c r="L169" s="16" t="s">
        <v>134</v>
      </c>
      <c r="M169" s="16" t="e">
        <v>#N/A</v>
      </c>
    </row>
    <row r="170" spans="1:13" s="17" customFormat="1" ht="13.5">
      <c r="A170" s="14" t="e">
        <f t="shared" si="4"/>
        <v>#N/A</v>
      </c>
      <c r="B170" s="14" t="e">
        <f t="shared" si="5"/>
        <v>#N/A</v>
      </c>
      <c r="C170" s="16" t="e">
        <v>#N/A</v>
      </c>
      <c r="D170" s="16" t="e">
        <v>#N/A</v>
      </c>
      <c r="E170" s="16" t="e">
        <v>#N/A</v>
      </c>
      <c r="F170" s="16" t="s">
        <v>134</v>
      </c>
      <c r="G170" s="16" t="s">
        <v>134</v>
      </c>
      <c r="H170" s="16" t="s">
        <v>134</v>
      </c>
      <c r="I170" s="16" t="s">
        <v>134</v>
      </c>
      <c r="J170" s="16" t="s">
        <v>134</v>
      </c>
      <c r="K170" s="16" t="s">
        <v>134</v>
      </c>
      <c r="L170" s="16" t="s">
        <v>134</v>
      </c>
      <c r="M170" s="16" t="e">
        <v>#N/A</v>
      </c>
    </row>
    <row r="171" spans="1:13" s="17" customFormat="1" ht="13.5">
      <c r="A171" s="14" t="e">
        <f t="shared" si="4"/>
        <v>#N/A</v>
      </c>
      <c r="B171" s="14" t="e">
        <f t="shared" si="5"/>
        <v>#N/A</v>
      </c>
      <c r="C171" s="16" t="e">
        <v>#N/A</v>
      </c>
      <c r="D171" s="16" t="e">
        <v>#N/A</v>
      </c>
      <c r="E171" s="16" t="e">
        <v>#N/A</v>
      </c>
      <c r="F171" s="16" t="s">
        <v>134</v>
      </c>
      <c r="G171" s="16" t="s">
        <v>134</v>
      </c>
      <c r="H171" s="16" t="s">
        <v>134</v>
      </c>
      <c r="I171" s="16" t="s">
        <v>134</v>
      </c>
      <c r="J171" s="16" t="s">
        <v>134</v>
      </c>
      <c r="K171" s="16" t="s">
        <v>134</v>
      </c>
      <c r="L171" s="16" t="s">
        <v>134</v>
      </c>
      <c r="M171" s="16" t="e">
        <v>#N/A</v>
      </c>
    </row>
    <row r="172" spans="1:13" s="17" customFormat="1" ht="13.5">
      <c r="A172" s="14" t="e">
        <f t="shared" si="4"/>
        <v>#N/A</v>
      </c>
      <c r="B172" s="14" t="e">
        <f t="shared" si="5"/>
        <v>#N/A</v>
      </c>
      <c r="C172" s="16" t="e">
        <v>#N/A</v>
      </c>
      <c r="D172" s="16" t="e">
        <v>#N/A</v>
      </c>
      <c r="E172" s="16" t="e">
        <v>#N/A</v>
      </c>
      <c r="F172" s="16" t="s">
        <v>134</v>
      </c>
      <c r="G172" s="16" t="s">
        <v>134</v>
      </c>
      <c r="H172" s="16" t="s">
        <v>134</v>
      </c>
      <c r="I172" s="16" t="s">
        <v>134</v>
      </c>
      <c r="J172" s="16" t="s">
        <v>134</v>
      </c>
      <c r="K172" s="16" t="s">
        <v>134</v>
      </c>
      <c r="L172" s="16" t="s">
        <v>134</v>
      </c>
      <c r="M172" s="16" t="e">
        <v>#N/A</v>
      </c>
    </row>
    <row r="173" spans="1:13" s="17" customFormat="1" ht="13.5">
      <c r="A173" s="14" t="e">
        <f t="shared" si="4"/>
        <v>#N/A</v>
      </c>
      <c r="B173" s="14" t="e">
        <f t="shared" si="5"/>
        <v>#N/A</v>
      </c>
      <c r="C173" s="16" t="e">
        <v>#N/A</v>
      </c>
      <c r="D173" s="16" t="e">
        <v>#N/A</v>
      </c>
      <c r="E173" s="16" t="e">
        <v>#N/A</v>
      </c>
      <c r="F173" s="16" t="s">
        <v>134</v>
      </c>
      <c r="G173" s="16" t="s">
        <v>134</v>
      </c>
      <c r="H173" s="16" t="s">
        <v>134</v>
      </c>
      <c r="I173" s="16" t="s">
        <v>134</v>
      </c>
      <c r="J173" s="16" t="s">
        <v>134</v>
      </c>
      <c r="K173" s="16" t="s">
        <v>134</v>
      </c>
      <c r="L173" s="16" t="s">
        <v>134</v>
      </c>
      <c r="M173" s="16" t="e">
        <v>#N/A</v>
      </c>
    </row>
    <row r="174" spans="1:13" s="17" customFormat="1" ht="13.5">
      <c r="A174" s="14" t="e">
        <f t="shared" si="4"/>
        <v>#N/A</v>
      </c>
      <c r="B174" s="14" t="e">
        <f t="shared" si="5"/>
        <v>#N/A</v>
      </c>
      <c r="C174" s="16" t="e">
        <v>#N/A</v>
      </c>
      <c r="D174" s="16" t="e">
        <v>#N/A</v>
      </c>
      <c r="E174" s="16" t="e">
        <v>#N/A</v>
      </c>
      <c r="F174" s="16" t="s">
        <v>134</v>
      </c>
      <c r="G174" s="16" t="s">
        <v>134</v>
      </c>
      <c r="H174" s="16" t="s">
        <v>134</v>
      </c>
      <c r="I174" s="16" t="s">
        <v>134</v>
      </c>
      <c r="J174" s="16" t="s">
        <v>134</v>
      </c>
      <c r="K174" s="16" t="s">
        <v>134</v>
      </c>
      <c r="L174" s="16" t="s">
        <v>134</v>
      </c>
      <c r="M174" s="16" t="e">
        <v>#N/A</v>
      </c>
    </row>
    <row r="175" spans="1:13" s="17" customFormat="1" ht="13.5">
      <c r="A175" s="14" t="e">
        <f t="shared" si="4"/>
        <v>#N/A</v>
      </c>
      <c r="B175" s="14" t="e">
        <f t="shared" si="5"/>
        <v>#N/A</v>
      </c>
      <c r="C175" s="16" t="e">
        <v>#N/A</v>
      </c>
      <c r="D175" s="16" t="e">
        <v>#N/A</v>
      </c>
      <c r="E175" s="16" t="e">
        <v>#N/A</v>
      </c>
      <c r="F175" s="16" t="s">
        <v>134</v>
      </c>
      <c r="G175" s="16" t="s">
        <v>134</v>
      </c>
      <c r="H175" s="16" t="s">
        <v>134</v>
      </c>
      <c r="I175" s="16" t="s">
        <v>134</v>
      </c>
      <c r="J175" s="16" t="s">
        <v>134</v>
      </c>
      <c r="K175" s="16" t="s">
        <v>134</v>
      </c>
      <c r="L175" s="16" t="s">
        <v>134</v>
      </c>
      <c r="M175" s="16" t="e">
        <v>#N/A</v>
      </c>
    </row>
    <row r="176" spans="1:13" s="17" customFormat="1" ht="13.5">
      <c r="A176" s="14" t="e">
        <f t="shared" si="4"/>
        <v>#N/A</v>
      </c>
      <c r="B176" s="14" t="e">
        <f t="shared" si="5"/>
        <v>#N/A</v>
      </c>
      <c r="C176" s="16" t="e">
        <v>#N/A</v>
      </c>
      <c r="D176" s="16" t="e">
        <v>#N/A</v>
      </c>
      <c r="E176" s="16" t="e">
        <v>#N/A</v>
      </c>
      <c r="F176" s="16" t="s">
        <v>134</v>
      </c>
      <c r="G176" s="16" t="s">
        <v>134</v>
      </c>
      <c r="H176" s="16" t="s">
        <v>134</v>
      </c>
      <c r="I176" s="16" t="s">
        <v>134</v>
      </c>
      <c r="J176" s="16" t="s">
        <v>134</v>
      </c>
      <c r="K176" s="16" t="s">
        <v>134</v>
      </c>
      <c r="L176" s="16" t="s">
        <v>134</v>
      </c>
      <c r="M176" s="16" t="e">
        <v>#N/A</v>
      </c>
    </row>
    <row r="177" spans="1:13" s="17" customFormat="1" ht="13.5">
      <c r="A177" s="14" t="e">
        <f t="shared" si="4"/>
        <v>#N/A</v>
      </c>
      <c r="B177" s="14" t="e">
        <f t="shared" si="5"/>
        <v>#N/A</v>
      </c>
      <c r="C177" s="16" t="e">
        <v>#N/A</v>
      </c>
      <c r="D177" s="16" t="e">
        <v>#N/A</v>
      </c>
      <c r="E177" s="16" t="e">
        <v>#N/A</v>
      </c>
      <c r="F177" s="16" t="s">
        <v>134</v>
      </c>
      <c r="G177" s="16" t="s">
        <v>134</v>
      </c>
      <c r="H177" s="16" t="s">
        <v>134</v>
      </c>
      <c r="I177" s="16" t="s">
        <v>134</v>
      </c>
      <c r="J177" s="16" t="s">
        <v>134</v>
      </c>
      <c r="K177" s="16" t="s">
        <v>134</v>
      </c>
      <c r="L177" s="16" t="s">
        <v>134</v>
      </c>
      <c r="M177" s="16" t="e">
        <v>#N/A</v>
      </c>
    </row>
    <row r="178" spans="1:13" s="17" customFormat="1" ht="13.5">
      <c r="A178" s="14" t="e">
        <f t="shared" si="4"/>
        <v>#N/A</v>
      </c>
      <c r="B178" s="14" t="e">
        <f t="shared" si="5"/>
        <v>#N/A</v>
      </c>
      <c r="C178" s="16" t="e">
        <v>#N/A</v>
      </c>
      <c r="D178" s="16" t="e">
        <v>#N/A</v>
      </c>
      <c r="E178" s="16" t="e">
        <v>#N/A</v>
      </c>
      <c r="F178" s="16" t="s">
        <v>134</v>
      </c>
      <c r="G178" s="16" t="s">
        <v>134</v>
      </c>
      <c r="H178" s="16" t="s">
        <v>134</v>
      </c>
      <c r="I178" s="16" t="s">
        <v>134</v>
      </c>
      <c r="J178" s="16" t="s">
        <v>134</v>
      </c>
      <c r="K178" s="16" t="s">
        <v>134</v>
      </c>
      <c r="L178" s="16" t="s">
        <v>134</v>
      </c>
      <c r="M178" s="16" t="e">
        <v>#N/A</v>
      </c>
    </row>
    <row r="179" spans="1:13" s="17" customFormat="1" ht="13.5">
      <c r="A179" s="14" t="e">
        <f t="shared" si="4"/>
        <v>#N/A</v>
      </c>
      <c r="B179" s="14" t="e">
        <f t="shared" si="5"/>
        <v>#N/A</v>
      </c>
      <c r="C179" s="16" t="e">
        <v>#N/A</v>
      </c>
      <c r="D179" s="16" t="e">
        <v>#N/A</v>
      </c>
      <c r="E179" s="16" t="e">
        <v>#N/A</v>
      </c>
      <c r="F179" s="16" t="s">
        <v>134</v>
      </c>
      <c r="G179" s="16" t="s">
        <v>134</v>
      </c>
      <c r="H179" s="16" t="s">
        <v>134</v>
      </c>
      <c r="I179" s="16" t="s">
        <v>134</v>
      </c>
      <c r="J179" s="16" t="s">
        <v>134</v>
      </c>
      <c r="K179" s="16" t="s">
        <v>134</v>
      </c>
      <c r="L179" s="16" t="s">
        <v>134</v>
      </c>
      <c r="M179" s="16" t="e">
        <v>#N/A</v>
      </c>
    </row>
    <row r="180" spans="1:13" s="17" customFormat="1" ht="13.5">
      <c r="A180" s="14" t="e">
        <f t="shared" si="4"/>
        <v>#N/A</v>
      </c>
      <c r="B180" s="14" t="e">
        <f t="shared" si="5"/>
        <v>#N/A</v>
      </c>
      <c r="C180" s="16" t="e">
        <v>#N/A</v>
      </c>
      <c r="D180" s="16" t="e">
        <v>#N/A</v>
      </c>
      <c r="E180" s="16" t="e">
        <v>#N/A</v>
      </c>
      <c r="F180" s="16" t="s">
        <v>134</v>
      </c>
      <c r="G180" s="16" t="s">
        <v>134</v>
      </c>
      <c r="H180" s="16" t="s">
        <v>134</v>
      </c>
      <c r="I180" s="16" t="s">
        <v>134</v>
      </c>
      <c r="J180" s="16" t="s">
        <v>134</v>
      </c>
      <c r="K180" s="16" t="s">
        <v>134</v>
      </c>
      <c r="L180" s="16" t="s">
        <v>134</v>
      </c>
      <c r="M180" s="16" t="e">
        <v>#N/A</v>
      </c>
    </row>
    <row r="181" spans="1:13" s="17" customFormat="1" ht="13.5">
      <c r="A181" s="14" t="e">
        <f t="shared" si="4"/>
        <v>#N/A</v>
      </c>
      <c r="B181" s="14" t="e">
        <f t="shared" si="5"/>
        <v>#N/A</v>
      </c>
      <c r="C181" s="16" t="e">
        <v>#N/A</v>
      </c>
      <c r="D181" s="16" t="e">
        <v>#N/A</v>
      </c>
      <c r="E181" s="16" t="e">
        <v>#N/A</v>
      </c>
      <c r="F181" s="16" t="s">
        <v>134</v>
      </c>
      <c r="G181" s="16" t="s">
        <v>134</v>
      </c>
      <c r="H181" s="16" t="s">
        <v>134</v>
      </c>
      <c r="I181" s="16" t="s">
        <v>134</v>
      </c>
      <c r="J181" s="16" t="s">
        <v>134</v>
      </c>
      <c r="K181" s="16" t="s">
        <v>134</v>
      </c>
      <c r="L181" s="16" t="s">
        <v>134</v>
      </c>
      <c r="M181" s="16" t="e">
        <v>#N/A</v>
      </c>
    </row>
    <row r="182" spans="1:13" s="17" customFormat="1" ht="13.5">
      <c r="A182" s="14" t="e">
        <f t="shared" si="4"/>
        <v>#N/A</v>
      </c>
      <c r="B182" s="14" t="e">
        <f t="shared" si="5"/>
        <v>#N/A</v>
      </c>
      <c r="C182" s="16" t="e">
        <v>#N/A</v>
      </c>
      <c r="D182" s="16" t="e">
        <v>#N/A</v>
      </c>
      <c r="E182" s="16" t="e">
        <v>#N/A</v>
      </c>
      <c r="F182" s="16" t="s">
        <v>134</v>
      </c>
      <c r="G182" s="16" t="s">
        <v>134</v>
      </c>
      <c r="H182" s="16" t="s">
        <v>134</v>
      </c>
      <c r="I182" s="16" t="s">
        <v>134</v>
      </c>
      <c r="J182" s="16" t="s">
        <v>134</v>
      </c>
      <c r="K182" s="16" t="s">
        <v>134</v>
      </c>
      <c r="L182" s="16" t="s">
        <v>134</v>
      </c>
      <c r="M182" s="16" t="e">
        <v>#N/A</v>
      </c>
    </row>
    <row r="183" spans="1:13" s="17" customFormat="1" ht="13.5">
      <c r="A183" s="14" t="e">
        <f t="shared" si="4"/>
        <v>#N/A</v>
      </c>
      <c r="B183" s="14" t="e">
        <f t="shared" si="5"/>
        <v>#N/A</v>
      </c>
      <c r="C183" s="16" t="e">
        <v>#N/A</v>
      </c>
      <c r="D183" s="16" t="e">
        <v>#N/A</v>
      </c>
      <c r="E183" s="16" t="e">
        <v>#N/A</v>
      </c>
      <c r="F183" s="16" t="s">
        <v>134</v>
      </c>
      <c r="G183" s="16" t="s">
        <v>134</v>
      </c>
      <c r="H183" s="16" t="s">
        <v>134</v>
      </c>
      <c r="I183" s="16" t="s">
        <v>134</v>
      </c>
      <c r="J183" s="16" t="s">
        <v>134</v>
      </c>
      <c r="K183" s="16" t="s">
        <v>134</v>
      </c>
      <c r="L183" s="16" t="s">
        <v>134</v>
      </c>
      <c r="M183" s="16" t="e">
        <v>#N/A</v>
      </c>
    </row>
    <row r="184" spans="1:13" s="17" customFormat="1" ht="13.5">
      <c r="A184" s="14" t="e">
        <f t="shared" si="4"/>
        <v>#N/A</v>
      </c>
      <c r="B184" s="14" t="e">
        <f t="shared" si="5"/>
        <v>#N/A</v>
      </c>
      <c r="C184" s="16" t="e">
        <v>#N/A</v>
      </c>
      <c r="D184" s="16" t="e">
        <v>#N/A</v>
      </c>
      <c r="E184" s="16" t="e">
        <v>#N/A</v>
      </c>
      <c r="F184" s="16" t="s">
        <v>134</v>
      </c>
      <c r="G184" s="16" t="s">
        <v>134</v>
      </c>
      <c r="H184" s="16" t="s">
        <v>134</v>
      </c>
      <c r="I184" s="16" t="s">
        <v>134</v>
      </c>
      <c r="J184" s="16" t="s">
        <v>134</v>
      </c>
      <c r="K184" s="16" t="s">
        <v>134</v>
      </c>
      <c r="L184" s="16" t="s">
        <v>134</v>
      </c>
      <c r="M184" s="16" t="e">
        <v>#N/A</v>
      </c>
    </row>
    <row r="185" spans="1:13" s="17" customFormat="1" ht="13.5">
      <c r="A185" s="14" t="e">
        <f t="shared" si="4"/>
        <v>#N/A</v>
      </c>
      <c r="B185" s="14" t="e">
        <f t="shared" si="5"/>
        <v>#N/A</v>
      </c>
      <c r="C185" s="16" t="e">
        <v>#N/A</v>
      </c>
      <c r="D185" s="16" t="e">
        <v>#N/A</v>
      </c>
      <c r="E185" s="16" t="e">
        <v>#N/A</v>
      </c>
      <c r="F185" s="16" t="s">
        <v>134</v>
      </c>
      <c r="G185" s="16" t="s">
        <v>134</v>
      </c>
      <c r="H185" s="16" t="s">
        <v>134</v>
      </c>
      <c r="I185" s="16" t="s">
        <v>134</v>
      </c>
      <c r="J185" s="16" t="s">
        <v>134</v>
      </c>
      <c r="K185" s="16" t="s">
        <v>134</v>
      </c>
      <c r="L185" s="16" t="s">
        <v>134</v>
      </c>
      <c r="M185" s="16" t="e">
        <v>#N/A</v>
      </c>
    </row>
    <row r="186" spans="1:13" ht="13.5">
      <c r="A186" s="14" t="e">
        <f t="shared" si="4"/>
        <v>#N/A</v>
      </c>
      <c r="B186" s="14" t="e">
        <f t="shared" si="5"/>
        <v>#N/A</v>
      </c>
      <c r="C186" s="16" t="e">
        <v>#N/A</v>
      </c>
      <c r="D186" s="16" t="e">
        <v>#N/A</v>
      </c>
      <c r="E186" s="16" t="e">
        <v>#N/A</v>
      </c>
      <c r="F186" s="16" t="s">
        <v>134</v>
      </c>
      <c r="G186" s="16" t="s">
        <v>134</v>
      </c>
      <c r="H186" s="16" t="s">
        <v>134</v>
      </c>
      <c r="I186" s="16" t="s">
        <v>134</v>
      </c>
      <c r="J186" s="16" t="s">
        <v>134</v>
      </c>
      <c r="K186" s="16" t="s">
        <v>134</v>
      </c>
      <c r="L186" s="16" t="s">
        <v>134</v>
      </c>
      <c r="M186" s="16" t="e">
        <v>#N/A</v>
      </c>
    </row>
    <row r="187" spans="1:13" ht="13.5">
      <c r="A187" s="14" t="e">
        <f t="shared" si="4"/>
        <v>#N/A</v>
      </c>
      <c r="B187" s="14" t="e">
        <f t="shared" si="5"/>
        <v>#N/A</v>
      </c>
      <c r="C187" s="16" t="e">
        <v>#N/A</v>
      </c>
      <c r="D187" s="16" t="e">
        <v>#N/A</v>
      </c>
      <c r="E187" s="16" t="e">
        <v>#N/A</v>
      </c>
      <c r="F187" s="16" t="s">
        <v>134</v>
      </c>
      <c r="G187" s="16" t="s">
        <v>134</v>
      </c>
      <c r="H187" s="16" t="s">
        <v>134</v>
      </c>
      <c r="I187" s="16" t="s">
        <v>134</v>
      </c>
      <c r="J187" s="16" t="s">
        <v>134</v>
      </c>
      <c r="K187" s="16" t="s">
        <v>134</v>
      </c>
      <c r="L187" s="16" t="s">
        <v>134</v>
      </c>
      <c r="M187" s="16" t="e">
        <v>#N/A</v>
      </c>
    </row>
    <row r="188" spans="1:13" ht="13.5">
      <c r="A188" s="14" t="e">
        <f t="shared" si="4"/>
        <v>#N/A</v>
      </c>
      <c r="B188" s="14" t="e">
        <f t="shared" si="5"/>
        <v>#N/A</v>
      </c>
      <c r="C188" s="16" t="e">
        <v>#N/A</v>
      </c>
      <c r="D188" s="16" t="e">
        <v>#N/A</v>
      </c>
      <c r="E188" s="16" t="e">
        <v>#N/A</v>
      </c>
      <c r="F188" s="16" t="s">
        <v>134</v>
      </c>
      <c r="G188" s="16" t="s">
        <v>134</v>
      </c>
      <c r="H188" s="16" t="s">
        <v>134</v>
      </c>
      <c r="I188" s="16" t="s">
        <v>134</v>
      </c>
      <c r="J188" s="16" t="s">
        <v>134</v>
      </c>
      <c r="K188" s="16" t="s">
        <v>134</v>
      </c>
      <c r="L188" s="16" t="s">
        <v>134</v>
      </c>
      <c r="M188" s="16" t="e">
        <v>#N/A</v>
      </c>
    </row>
    <row r="189" spans="1:13" ht="13.5">
      <c r="A189" s="14" t="e">
        <f t="shared" si="4"/>
        <v>#N/A</v>
      </c>
      <c r="B189" s="14" t="e">
        <f t="shared" si="5"/>
        <v>#N/A</v>
      </c>
      <c r="C189" s="16" t="e">
        <v>#N/A</v>
      </c>
      <c r="D189" s="16" t="e">
        <v>#N/A</v>
      </c>
      <c r="E189" s="16" t="e">
        <v>#N/A</v>
      </c>
      <c r="F189" s="16" t="s">
        <v>134</v>
      </c>
      <c r="G189" s="16" t="s">
        <v>134</v>
      </c>
      <c r="H189" s="16" t="s">
        <v>134</v>
      </c>
      <c r="I189" s="16" t="s">
        <v>134</v>
      </c>
      <c r="J189" s="16" t="s">
        <v>134</v>
      </c>
      <c r="K189" s="16" t="s">
        <v>134</v>
      </c>
      <c r="L189" s="16" t="s">
        <v>134</v>
      </c>
      <c r="M189" s="16" t="e">
        <v>#N/A</v>
      </c>
    </row>
    <row r="190" spans="1:13" ht="13.5">
      <c r="A190" s="14" t="e">
        <f t="shared" si="4"/>
        <v>#N/A</v>
      </c>
      <c r="B190" s="14" t="e">
        <f t="shared" si="5"/>
        <v>#N/A</v>
      </c>
      <c r="C190" s="16" t="e">
        <v>#N/A</v>
      </c>
      <c r="D190" s="16" t="e">
        <v>#N/A</v>
      </c>
      <c r="E190" s="16" t="e">
        <v>#N/A</v>
      </c>
      <c r="F190" s="16" t="s">
        <v>134</v>
      </c>
      <c r="G190" s="16" t="s">
        <v>134</v>
      </c>
      <c r="H190" s="16" t="s">
        <v>134</v>
      </c>
      <c r="I190" s="16" t="s">
        <v>134</v>
      </c>
      <c r="J190" s="16" t="s">
        <v>134</v>
      </c>
      <c r="K190" s="16" t="s">
        <v>134</v>
      </c>
      <c r="L190" s="16" t="s">
        <v>134</v>
      </c>
      <c r="M190" s="16" t="e">
        <v>#N/A</v>
      </c>
    </row>
    <row r="191" spans="1:13" ht="13.5">
      <c r="A191" s="14" t="e">
        <f t="shared" si="4"/>
        <v>#N/A</v>
      </c>
      <c r="B191" s="14" t="e">
        <f t="shared" si="5"/>
        <v>#N/A</v>
      </c>
      <c r="C191" s="16" t="e">
        <v>#N/A</v>
      </c>
      <c r="D191" s="16" t="e">
        <v>#N/A</v>
      </c>
      <c r="E191" s="16" t="e">
        <v>#N/A</v>
      </c>
      <c r="F191" s="16" t="s">
        <v>134</v>
      </c>
      <c r="G191" s="16" t="s">
        <v>134</v>
      </c>
      <c r="H191" s="16" t="s">
        <v>134</v>
      </c>
      <c r="I191" s="16" t="s">
        <v>134</v>
      </c>
      <c r="J191" s="16" t="s">
        <v>134</v>
      </c>
      <c r="K191" s="16" t="s">
        <v>134</v>
      </c>
      <c r="L191" s="16" t="s">
        <v>134</v>
      </c>
      <c r="M191" s="16" t="e">
        <v>#N/A</v>
      </c>
    </row>
    <row r="192" spans="1:13" ht="13.5">
      <c r="A192" s="14" t="e">
        <f t="shared" si="4"/>
        <v>#N/A</v>
      </c>
      <c r="B192" s="14" t="e">
        <f t="shared" si="5"/>
        <v>#N/A</v>
      </c>
      <c r="C192" s="16" t="e">
        <v>#N/A</v>
      </c>
      <c r="D192" s="16" t="e">
        <v>#N/A</v>
      </c>
      <c r="E192" s="16" t="e">
        <v>#N/A</v>
      </c>
      <c r="F192" s="16" t="s">
        <v>134</v>
      </c>
      <c r="G192" s="16" t="s">
        <v>134</v>
      </c>
      <c r="H192" s="16" t="s">
        <v>134</v>
      </c>
      <c r="I192" s="16" t="s">
        <v>134</v>
      </c>
      <c r="J192" s="16" t="s">
        <v>134</v>
      </c>
      <c r="K192" s="16" t="s">
        <v>134</v>
      </c>
      <c r="L192" s="16" t="s">
        <v>134</v>
      </c>
      <c r="M192" s="16" t="e">
        <v>#N/A</v>
      </c>
    </row>
    <row r="193" spans="1:13" ht="13.5">
      <c r="A193" s="14" t="e">
        <f t="shared" si="4"/>
        <v>#N/A</v>
      </c>
      <c r="B193" s="14" t="e">
        <f t="shared" si="5"/>
        <v>#N/A</v>
      </c>
      <c r="C193" s="16" t="e">
        <v>#N/A</v>
      </c>
      <c r="D193" s="16" t="e">
        <v>#N/A</v>
      </c>
      <c r="E193" s="16" t="e">
        <v>#N/A</v>
      </c>
      <c r="F193" s="16" t="s">
        <v>134</v>
      </c>
      <c r="G193" s="16" t="s">
        <v>134</v>
      </c>
      <c r="H193" s="16" t="s">
        <v>134</v>
      </c>
      <c r="I193" s="16" t="s">
        <v>134</v>
      </c>
      <c r="J193" s="16" t="s">
        <v>134</v>
      </c>
      <c r="K193" s="16" t="s">
        <v>134</v>
      </c>
      <c r="L193" s="16" t="s">
        <v>134</v>
      </c>
      <c r="M193" s="16" t="e">
        <v>#N/A</v>
      </c>
    </row>
    <row r="194" spans="1:13" ht="13.5">
      <c r="A194" s="14" t="e">
        <f aca="true" t="shared" si="6" ref="A194:A257">IF(E193=E194,A193,A193+1)</f>
        <v>#N/A</v>
      </c>
      <c r="B194" s="14" t="e">
        <f aca="true" t="shared" si="7" ref="B194:B257">A194*10+M194</f>
        <v>#N/A</v>
      </c>
      <c r="C194" s="16" t="e">
        <v>#N/A</v>
      </c>
      <c r="D194" s="16" t="e">
        <v>#N/A</v>
      </c>
      <c r="E194" s="16" t="e">
        <v>#N/A</v>
      </c>
      <c r="F194" s="16" t="s">
        <v>134</v>
      </c>
      <c r="G194" s="16" t="s">
        <v>134</v>
      </c>
      <c r="H194" s="16" t="s">
        <v>134</v>
      </c>
      <c r="I194" s="16" t="s">
        <v>134</v>
      </c>
      <c r="J194" s="16" t="s">
        <v>134</v>
      </c>
      <c r="K194" s="16" t="s">
        <v>134</v>
      </c>
      <c r="L194" s="16" t="s">
        <v>134</v>
      </c>
      <c r="M194" s="16" t="e">
        <v>#N/A</v>
      </c>
    </row>
    <row r="195" spans="1:13" ht="13.5">
      <c r="A195" s="14" t="e">
        <f t="shared" si="6"/>
        <v>#N/A</v>
      </c>
      <c r="B195" s="14" t="e">
        <f t="shared" si="7"/>
        <v>#N/A</v>
      </c>
      <c r="C195" s="16" t="e">
        <v>#N/A</v>
      </c>
      <c r="D195" s="16" t="e">
        <v>#N/A</v>
      </c>
      <c r="E195" s="16" t="e">
        <v>#N/A</v>
      </c>
      <c r="F195" s="16" t="s">
        <v>134</v>
      </c>
      <c r="G195" s="16" t="s">
        <v>134</v>
      </c>
      <c r="H195" s="16" t="s">
        <v>134</v>
      </c>
      <c r="I195" s="16" t="s">
        <v>134</v>
      </c>
      <c r="J195" s="16" t="s">
        <v>134</v>
      </c>
      <c r="K195" s="16" t="s">
        <v>134</v>
      </c>
      <c r="L195" s="16" t="s">
        <v>134</v>
      </c>
      <c r="M195" s="16" t="e">
        <v>#N/A</v>
      </c>
    </row>
    <row r="196" spans="1:13" ht="13.5">
      <c r="A196" s="14" t="e">
        <f t="shared" si="6"/>
        <v>#N/A</v>
      </c>
      <c r="B196" s="14" t="e">
        <f t="shared" si="7"/>
        <v>#N/A</v>
      </c>
      <c r="C196" s="16" t="e">
        <v>#N/A</v>
      </c>
      <c r="D196" s="16" t="e">
        <v>#N/A</v>
      </c>
      <c r="E196" s="16" t="e">
        <v>#N/A</v>
      </c>
      <c r="F196" s="16" t="s">
        <v>134</v>
      </c>
      <c r="G196" s="16" t="s">
        <v>134</v>
      </c>
      <c r="H196" s="16" t="s">
        <v>134</v>
      </c>
      <c r="I196" s="16" t="s">
        <v>134</v>
      </c>
      <c r="J196" s="16" t="s">
        <v>134</v>
      </c>
      <c r="K196" s="16" t="s">
        <v>134</v>
      </c>
      <c r="L196" s="16" t="s">
        <v>134</v>
      </c>
      <c r="M196" s="16" t="e">
        <v>#N/A</v>
      </c>
    </row>
    <row r="197" spans="1:13" ht="13.5">
      <c r="A197" s="14" t="e">
        <f t="shared" si="6"/>
        <v>#N/A</v>
      </c>
      <c r="B197" s="14" t="e">
        <f t="shared" si="7"/>
        <v>#N/A</v>
      </c>
      <c r="C197" s="16" t="e">
        <v>#N/A</v>
      </c>
      <c r="D197" s="16" t="e">
        <v>#N/A</v>
      </c>
      <c r="E197" s="16" t="e">
        <v>#N/A</v>
      </c>
      <c r="F197" s="16" t="s">
        <v>134</v>
      </c>
      <c r="G197" s="16" t="s">
        <v>134</v>
      </c>
      <c r="H197" s="16" t="s">
        <v>134</v>
      </c>
      <c r="I197" s="16" t="s">
        <v>134</v>
      </c>
      <c r="J197" s="16" t="s">
        <v>134</v>
      </c>
      <c r="K197" s="16" t="s">
        <v>134</v>
      </c>
      <c r="L197" s="16" t="s">
        <v>134</v>
      </c>
      <c r="M197" s="16" t="e">
        <v>#N/A</v>
      </c>
    </row>
    <row r="198" spans="1:13" ht="13.5">
      <c r="A198" s="14" t="e">
        <f t="shared" si="6"/>
        <v>#N/A</v>
      </c>
      <c r="B198" s="14" t="e">
        <f t="shared" si="7"/>
        <v>#N/A</v>
      </c>
      <c r="C198" s="16" t="e">
        <v>#N/A</v>
      </c>
      <c r="D198" s="16" t="e">
        <v>#N/A</v>
      </c>
      <c r="E198" s="16" t="e">
        <v>#N/A</v>
      </c>
      <c r="F198" s="16" t="s">
        <v>134</v>
      </c>
      <c r="G198" s="16" t="s">
        <v>134</v>
      </c>
      <c r="H198" s="16" t="s">
        <v>134</v>
      </c>
      <c r="I198" s="16" t="s">
        <v>134</v>
      </c>
      <c r="J198" s="16" t="s">
        <v>134</v>
      </c>
      <c r="K198" s="16" t="s">
        <v>134</v>
      </c>
      <c r="L198" s="16" t="s">
        <v>134</v>
      </c>
      <c r="M198" s="16" t="e">
        <v>#N/A</v>
      </c>
    </row>
    <row r="199" spans="1:13" ht="13.5">
      <c r="A199" s="14" t="e">
        <f t="shared" si="6"/>
        <v>#N/A</v>
      </c>
      <c r="B199" s="14" t="e">
        <f t="shared" si="7"/>
        <v>#N/A</v>
      </c>
      <c r="C199" s="16" t="e">
        <v>#N/A</v>
      </c>
      <c r="D199" s="16" t="e">
        <v>#N/A</v>
      </c>
      <c r="E199" s="16" t="e">
        <v>#N/A</v>
      </c>
      <c r="F199" s="16" t="s">
        <v>134</v>
      </c>
      <c r="G199" s="16" t="s">
        <v>134</v>
      </c>
      <c r="H199" s="16" t="s">
        <v>134</v>
      </c>
      <c r="I199" s="16" t="s">
        <v>134</v>
      </c>
      <c r="J199" s="16" t="s">
        <v>134</v>
      </c>
      <c r="K199" s="16" t="s">
        <v>134</v>
      </c>
      <c r="L199" s="16" t="s">
        <v>134</v>
      </c>
      <c r="M199" s="16" t="e">
        <v>#N/A</v>
      </c>
    </row>
    <row r="200" spans="1:13" ht="13.5">
      <c r="A200" s="14" t="e">
        <f t="shared" si="6"/>
        <v>#N/A</v>
      </c>
      <c r="B200" s="14" t="e">
        <f t="shared" si="7"/>
        <v>#N/A</v>
      </c>
      <c r="C200" s="16" t="e">
        <v>#N/A</v>
      </c>
      <c r="D200" s="16" t="e">
        <v>#N/A</v>
      </c>
      <c r="E200" s="16" t="e">
        <v>#N/A</v>
      </c>
      <c r="F200" s="16" t="s">
        <v>134</v>
      </c>
      <c r="G200" s="16" t="s">
        <v>134</v>
      </c>
      <c r="H200" s="16" t="s">
        <v>134</v>
      </c>
      <c r="I200" s="16" t="s">
        <v>134</v>
      </c>
      <c r="J200" s="16" t="s">
        <v>134</v>
      </c>
      <c r="K200" s="16" t="s">
        <v>134</v>
      </c>
      <c r="L200" s="16" t="s">
        <v>134</v>
      </c>
      <c r="M200" s="16" t="e">
        <v>#N/A</v>
      </c>
    </row>
    <row r="201" spans="1:13" ht="13.5">
      <c r="A201" s="14" t="e">
        <f t="shared" si="6"/>
        <v>#N/A</v>
      </c>
      <c r="B201" s="14" t="e">
        <f t="shared" si="7"/>
        <v>#N/A</v>
      </c>
      <c r="C201" s="16" t="e">
        <v>#N/A</v>
      </c>
      <c r="D201" s="16" t="e">
        <v>#N/A</v>
      </c>
      <c r="E201" s="16" t="e">
        <v>#N/A</v>
      </c>
      <c r="F201" s="16" t="s">
        <v>134</v>
      </c>
      <c r="G201" s="16" t="s">
        <v>134</v>
      </c>
      <c r="H201" s="16" t="s">
        <v>134</v>
      </c>
      <c r="I201" s="16" t="s">
        <v>134</v>
      </c>
      <c r="J201" s="16" t="s">
        <v>134</v>
      </c>
      <c r="K201" s="16" t="s">
        <v>134</v>
      </c>
      <c r="L201" s="16" t="s">
        <v>134</v>
      </c>
      <c r="M201" s="16" t="e">
        <v>#N/A</v>
      </c>
    </row>
    <row r="202" spans="1:13" ht="13.5">
      <c r="A202" s="14" t="e">
        <f t="shared" si="6"/>
        <v>#N/A</v>
      </c>
      <c r="B202" s="14" t="e">
        <f t="shared" si="7"/>
        <v>#N/A</v>
      </c>
      <c r="C202" s="16" t="e">
        <v>#N/A</v>
      </c>
      <c r="D202" s="16" t="e">
        <v>#N/A</v>
      </c>
      <c r="E202" s="16" t="e">
        <v>#N/A</v>
      </c>
      <c r="F202" s="16" t="s">
        <v>134</v>
      </c>
      <c r="G202" s="16" t="s">
        <v>134</v>
      </c>
      <c r="H202" s="16" t="s">
        <v>134</v>
      </c>
      <c r="I202" s="16" t="s">
        <v>134</v>
      </c>
      <c r="J202" s="16" t="s">
        <v>134</v>
      </c>
      <c r="K202" s="16" t="s">
        <v>134</v>
      </c>
      <c r="L202" s="16" t="s">
        <v>134</v>
      </c>
      <c r="M202" s="16" t="e">
        <v>#N/A</v>
      </c>
    </row>
    <row r="203" spans="1:13" ht="13.5">
      <c r="A203" s="14" t="e">
        <f t="shared" si="6"/>
        <v>#N/A</v>
      </c>
      <c r="B203" s="14" t="e">
        <f t="shared" si="7"/>
        <v>#N/A</v>
      </c>
      <c r="C203" s="16" t="e">
        <v>#N/A</v>
      </c>
      <c r="D203" s="16" t="e">
        <v>#N/A</v>
      </c>
      <c r="E203" s="16" t="e">
        <v>#N/A</v>
      </c>
      <c r="F203" s="16" t="s">
        <v>134</v>
      </c>
      <c r="G203" s="16" t="s">
        <v>134</v>
      </c>
      <c r="H203" s="16" t="s">
        <v>134</v>
      </c>
      <c r="I203" s="16" t="s">
        <v>134</v>
      </c>
      <c r="J203" s="16" t="s">
        <v>134</v>
      </c>
      <c r="K203" s="16" t="s">
        <v>134</v>
      </c>
      <c r="L203" s="16" t="s">
        <v>134</v>
      </c>
      <c r="M203" s="16" t="e">
        <v>#N/A</v>
      </c>
    </row>
    <row r="204" spans="1:13" ht="13.5">
      <c r="A204" s="14" t="e">
        <f t="shared" si="6"/>
        <v>#N/A</v>
      </c>
      <c r="B204" s="14" t="e">
        <f t="shared" si="7"/>
        <v>#N/A</v>
      </c>
      <c r="C204" s="16" t="e">
        <v>#N/A</v>
      </c>
      <c r="D204" s="16" t="e">
        <v>#N/A</v>
      </c>
      <c r="E204" s="16" t="e">
        <v>#N/A</v>
      </c>
      <c r="F204" s="16" t="s">
        <v>134</v>
      </c>
      <c r="G204" s="16" t="s">
        <v>134</v>
      </c>
      <c r="H204" s="16" t="s">
        <v>134</v>
      </c>
      <c r="I204" s="16" t="s">
        <v>134</v>
      </c>
      <c r="J204" s="16" t="s">
        <v>134</v>
      </c>
      <c r="K204" s="16" t="s">
        <v>134</v>
      </c>
      <c r="L204" s="16" t="s">
        <v>134</v>
      </c>
      <c r="M204" s="16" t="e">
        <v>#N/A</v>
      </c>
    </row>
    <row r="205" spans="1:13" ht="13.5">
      <c r="A205" s="14" t="e">
        <f t="shared" si="6"/>
        <v>#N/A</v>
      </c>
      <c r="B205" s="14" t="e">
        <f t="shared" si="7"/>
        <v>#N/A</v>
      </c>
      <c r="C205" s="16" t="e">
        <v>#N/A</v>
      </c>
      <c r="D205" s="16" t="e">
        <v>#N/A</v>
      </c>
      <c r="E205" s="16" t="e">
        <v>#N/A</v>
      </c>
      <c r="F205" s="16" t="s">
        <v>134</v>
      </c>
      <c r="G205" s="16" t="s">
        <v>134</v>
      </c>
      <c r="H205" s="16" t="s">
        <v>134</v>
      </c>
      <c r="I205" s="16" t="s">
        <v>134</v>
      </c>
      <c r="J205" s="16" t="s">
        <v>134</v>
      </c>
      <c r="K205" s="16" t="s">
        <v>134</v>
      </c>
      <c r="L205" s="16" t="s">
        <v>134</v>
      </c>
      <c r="M205" s="16" t="e">
        <v>#N/A</v>
      </c>
    </row>
    <row r="206" spans="1:13" ht="13.5">
      <c r="A206" s="14" t="e">
        <f t="shared" si="6"/>
        <v>#N/A</v>
      </c>
      <c r="B206" s="14" t="e">
        <f t="shared" si="7"/>
        <v>#N/A</v>
      </c>
      <c r="C206" s="16" t="e">
        <v>#N/A</v>
      </c>
      <c r="D206" s="16" t="e">
        <v>#N/A</v>
      </c>
      <c r="E206" s="16" t="e">
        <v>#N/A</v>
      </c>
      <c r="F206" s="16" t="s">
        <v>134</v>
      </c>
      <c r="G206" s="16" t="s">
        <v>134</v>
      </c>
      <c r="H206" s="16" t="s">
        <v>134</v>
      </c>
      <c r="I206" s="16" t="s">
        <v>134</v>
      </c>
      <c r="J206" s="16" t="s">
        <v>134</v>
      </c>
      <c r="K206" s="16" t="s">
        <v>134</v>
      </c>
      <c r="L206" s="16" t="s">
        <v>134</v>
      </c>
      <c r="M206" s="16" t="e">
        <v>#N/A</v>
      </c>
    </row>
    <row r="207" spans="1:13" ht="13.5">
      <c r="A207" s="14" t="e">
        <f t="shared" si="6"/>
        <v>#N/A</v>
      </c>
      <c r="B207" s="14" t="e">
        <f t="shared" si="7"/>
        <v>#N/A</v>
      </c>
      <c r="C207" s="16" t="e">
        <v>#N/A</v>
      </c>
      <c r="D207" s="16" t="e">
        <v>#N/A</v>
      </c>
      <c r="E207" s="16" t="e">
        <v>#N/A</v>
      </c>
      <c r="F207" s="16" t="s">
        <v>134</v>
      </c>
      <c r="G207" s="16" t="s">
        <v>134</v>
      </c>
      <c r="H207" s="16" t="s">
        <v>134</v>
      </c>
      <c r="I207" s="16" t="s">
        <v>134</v>
      </c>
      <c r="J207" s="16" t="s">
        <v>134</v>
      </c>
      <c r="K207" s="16" t="s">
        <v>134</v>
      </c>
      <c r="L207" s="16" t="s">
        <v>134</v>
      </c>
      <c r="M207" s="16" t="e">
        <v>#N/A</v>
      </c>
    </row>
    <row r="208" spans="1:13" ht="13.5">
      <c r="A208" s="14" t="e">
        <f t="shared" si="6"/>
        <v>#N/A</v>
      </c>
      <c r="B208" s="14" t="e">
        <f t="shared" si="7"/>
        <v>#N/A</v>
      </c>
      <c r="C208" s="16" t="e">
        <v>#N/A</v>
      </c>
      <c r="D208" s="16" t="e">
        <v>#N/A</v>
      </c>
      <c r="E208" s="16" t="e">
        <v>#N/A</v>
      </c>
      <c r="F208" s="16" t="s">
        <v>134</v>
      </c>
      <c r="G208" s="16" t="s">
        <v>134</v>
      </c>
      <c r="H208" s="16" t="s">
        <v>134</v>
      </c>
      <c r="I208" s="16" t="s">
        <v>134</v>
      </c>
      <c r="J208" s="16" t="s">
        <v>134</v>
      </c>
      <c r="K208" s="16" t="s">
        <v>134</v>
      </c>
      <c r="L208" s="16" t="s">
        <v>134</v>
      </c>
      <c r="M208" s="16" t="e">
        <v>#N/A</v>
      </c>
    </row>
    <row r="209" spans="1:13" ht="13.5">
      <c r="A209" s="14" t="e">
        <f t="shared" si="6"/>
        <v>#N/A</v>
      </c>
      <c r="B209" s="14" t="e">
        <f t="shared" si="7"/>
        <v>#N/A</v>
      </c>
      <c r="C209" s="16" t="e">
        <v>#N/A</v>
      </c>
      <c r="D209" s="16" t="e">
        <v>#N/A</v>
      </c>
      <c r="E209" s="16" t="e">
        <v>#N/A</v>
      </c>
      <c r="F209" s="16" t="s">
        <v>134</v>
      </c>
      <c r="G209" s="16" t="s">
        <v>134</v>
      </c>
      <c r="H209" s="16" t="s">
        <v>134</v>
      </c>
      <c r="I209" s="16" t="s">
        <v>134</v>
      </c>
      <c r="J209" s="16" t="s">
        <v>134</v>
      </c>
      <c r="K209" s="16" t="s">
        <v>134</v>
      </c>
      <c r="L209" s="16" t="s">
        <v>134</v>
      </c>
      <c r="M209" s="16" t="e">
        <v>#N/A</v>
      </c>
    </row>
    <row r="210" spans="1:13" ht="13.5">
      <c r="A210" s="14" t="e">
        <f t="shared" si="6"/>
        <v>#N/A</v>
      </c>
      <c r="B210" s="14" t="e">
        <f t="shared" si="7"/>
        <v>#N/A</v>
      </c>
      <c r="C210" s="16" t="e">
        <v>#N/A</v>
      </c>
      <c r="D210" s="16" t="e">
        <v>#N/A</v>
      </c>
      <c r="E210" s="16" t="e">
        <v>#N/A</v>
      </c>
      <c r="F210" s="16" t="s">
        <v>134</v>
      </c>
      <c r="G210" s="16" t="s">
        <v>134</v>
      </c>
      <c r="H210" s="16" t="s">
        <v>134</v>
      </c>
      <c r="I210" s="16" t="s">
        <v>134</v>
      </c>
      <c r="J210" s="16" t="s">
        <v>134</v>
      </c>
      <c r="K210" s="16" t="s">
        <v>134</v>
      </c>
      <c r="L210" s="16" t="s">
        <v>134</v>
      </c>
      <c r="M210" s="16" t="e">
        <v>#N/A</v>
      </c>
    </row>
    <row r="211" spans="1:13" ht="13.5">
      <c r="A211" s="14" t="e">
        <f t="shared" si="6"/>
        <v>#N/A</v>
      </c>
      <c r="B211" s="14" t="e">
        <f t="shared" si="7"/>
        <v>#N/A</v>
      </c>
      <c r="C211" s="16" t="e">
        <v>#N/A</v>
      </c>
      <c r="D211" s="16" t="e">
        <v>#N/A</v>
      </c>
      <c r="E211" s="16" t="e">
        <v>#N/A</v>
      </c>
      <c r="F211" s="16" t="s">
        <v>134</v>
      </c>
      <c r="G211" s="16" t="s">
        <v>134</v>
      </c>
      <c r="H211" s="16" t="s">
        <v>134</v>
      </c>
      <c r="I211" s="16" t="s">
        <v>134</v>
      </c>
      <c r="J211" s="16" t="s">
        <v>134</v>
      </c>
      <c r="K211" s="16" t="s">
        <v>134</v>
      </c>
      <c r="L211" s="16" t="s">
        <v>134</v>
      </c>
      <c r="M211" s="16" t="e">
        <v>#N/A</v>
      </c>
    </row>
    <row r="212" spans="1:13" ht="13.5">
      <c r="A212" s="14" t="e">
        <f t="shared" si="6"/>
        <v>#N/A</v>
      </c>
      <c r="B212" s="14" t="e">
        <f t="shared" si="7"/>
        <v>#N/A</v>
      </c>
      <c r="C212" s="16" t="e">
        <v>#N/A</v>
      </c>
      <c r="D212" s="16" t="e">
        <v>#N/A</v>
      </c>
      <c r="E212" s="16" t="e">
        <v>#N/A</v>
      </c>
      <c r="F212" s="16" t="s">
        <v>134</v>
      </c>
      <c r="G212" s="16" t="s">
        <v>134</v>
      </c>
      <c r="H212" s="16" t="s">
        <v>134</v>
      </c>
      <c r="I212" s="16" t="s">
        <v>134</v>
      </c>
      <c r="J212" s="16" t="s">
        <v>134</v>
      </c>
      <c r="K212" s="16" t="s">
        <v>134</v>
      </c>
      <c r="L212" s="16" t="s">
        <v>134</v>
      </c>
      <c r="M212" s="16" t="e">
        <v>#N/A</v>
      </c>
    </row>
    <row r="213" spans="1:13" ht="13.5">
      <c r="A213" s="14" t="e">
        <f t="shared" si="6"/>
        <v>#N/A</v>
      </c>
      <c r="B213" s="14" t="e">
        <f t="shared" si="7"/>
        <v>#N/A</v>
      </c>
      <c r="C213" s="16" t="e">
        <v>#N/A</v>
      </c>
      <c r="D213" s="16" t="e">
        <v>#N/A</v>
      </c>
      <c r="E213" s="16" t="e">
        <v>#N/A</v>
      </c>
      <c r="F213" s="16" t="s">
        <v>134</v>
      </c>
      <c r="G213" s="16" t="s">
        <v>134</v>
      </c>
      <c r="H213" s="16" t="s">
        <v>134</v>
      </c>
      <c r="I213" s="16" t="s">
        <v>134</v>
      </c>
      <c r="J213" s="16" t="s">
        <v>134</v>
      </c>
      <c r="K213" s="16" t="s">
        <v>134</v>
      </c>
      <c r="L213" s="16" t="s">
        <v>134</v>
      </c>
      <c r="M213" s="16" t="e">
        <v>#N/A</v>
      </c>
    </row>
    <row r="214" spans="1:13" ht="13.5">
      <c r="A214" s="14" t="e">
        <f t="shared" si="6"/>
        <v>#N/A</v>
      </c>
      <c r="B214" s="14" t="e">
        <f t="shared" si="7"/>
        <v>#N/A</v>
      </c>
      <c r="C214" s="16" t="e">
        <v>#N/A</v>
      </c>
      <c r="D214" s="16" t="e">
        <v>#N/A</v>
      </c>
      <c r="E214" s="16" t="e">
        <v>#N/A</v>
      </c>
      <c r="F214" s="16" t="s">
        <v>134</v>
      </c>
      <c r="G214" s="16" t="s">
        <v>134</v>
      </c>
      <c r="H214" s="16" t="s">
        <v>134</v>
      </c>
      <c r="I214" s="16" t="s">
        <v>134</v>
      </c>
      <c r="J214" s="16" t="s">
        <v>134</v>
      </c>
      <c r="K214" s="16" t="s">
        <v>134</v>
      </c>
      <c r="L214" s="16" t="s">
        <v>134</v>
      </c>
      <c r="M214" s="16" t="e">
        <v>#N/A</v>
      </c>
    </row>
    <row r="215" spans="1:13" ht="13.5">
      <c r="A215" s="14" t="e">
        <f t="shared" si="6"/>
        <v>#N/A</v>
      </c>
      <c r="B215" s="14" t="e">
        <f t="shared" si="7"/>
        <v>#N/A</v>
      </c>
      <c r="C215" s="16" t="e">
        <v>#N/A</v>
      </c>
      <c r="D215" s="16" t="e">
        <v>#N/A</v>
      </c>
      <c r="E215" s="16" t="e">
        <v>#N/A</v>
      </c>
      <c r="F215" s="16" t="s">
        <v>134</v>
      </c>
      <c r="G215" s="16" t="s">
        <v>134</v>
      </c>
      <c r="H215" s="16" t="s">
        <v>134</v>
      </c>
      <c r="I215" s="16" t="s">
        <v>134</v>
      </c>
      <c r="J215" s="16" t="s">
        <v>134</v>
      </c>
      <c r="K215" s="16" t="s">
        <v>134</v>
      </c>
      <c r="L215" s="16" t="s">
        <v>134</v>
      </c>
      <c r="M215" s="16" t="e">
        <v>#N/A</v>
      </c>
    </row>
    <row r="216" spans="1:13" ht="13.5">
      <c r="A216" s="14" t="e">
        <f t="shared" si="6"/>
        <v>#N/A</v>
      </c>
      <c r="B216" s="14" t="e">
        <f t="shared" si="7"/>
        <v>#N/A</v>
      </c>
      <c r="C216" s="16" t="e">
        <v>#N/A</v>
      </c>
      <c r="D216" s="16" t="e">
        <v>#N/A</v>
      </c>
      <c r="E216" s="16" t="e">
        <v>#N/A</v>
      </c>
      <c r="F216" s="16" t="s">
        <v>134</v>
      </c>
      <c r="G216" s="16" t="s">
        <v>134</v>
      </c>
      <c r="H216" s="16" t="s">
        <v>134</v>
      </c>
      <c r="I216" s="16" t="s">
        <v>134</v>
      </c>
      <c r="J216" s="16" t="s">
        <v>134</v>
      </c>
      <c r="K216" s="16" t="s">
        <v>134</v>
      </c>
      <c r="L216" s="16" t="s">
        <v>134</v>
      </c>
      <c r="M216" s="16" t="e">
        <v>#N/A</v>
      </c>
    </row>
    <row r="217" spans="1:13" ht="13.5">
      <c r="A217" s="14" t="e">
        <f t="shared" si="6"/>
        <v>#N/A</v>
      </c>
      <c r="B217" s="14" t="e">
        <f t="shared" si="7"/>
        <v>#N/A</v>
      </c>
      <c r="C217" s="16" t="e">
        <v>#N/A</v>
      </c>
      <c r="D217" s="16" t="e">
        <v>#N/A</v>
      </c>
      <c r="E217" s="16" t="e">
        <v>#N/A</v>
      </c>
      <c r="F217" s="16" t="s">
        <v>134</v>
      </c>
      <c r="G217" s="16" t="s">
        <v>134</v>
      </c>
      <c r="H217" s="16" t="s">
        <v>134</v>
      </c>
      <c r="I217" s="16" t="s">
        <v>134</v>
      </c>
      <c r="J217" s="16" t="s">
        <v>134</v>
      </c>
      <c r="K217" s="16" t="s">
        <v>134</v>
      </c>
      <c r="L217" s="16" t="s">
        <v>134</v>
      </c>
      <c r="M217" s="16" t="e">
        <v>#N/A</v>
      </c>
    </row>
    <row r="218" spans="1:13" ht="13.5">
      <c r="A218" s="14" t="e">
        <f t="shared" si="6"/>
        <v>#N/A</v>
      </c>
      <c r="B218" s="14" t="e">
        <f t="shared" si="7"/>
        <v>#N/A</v>
      </c>
      <c r="C218" s="16" t="e">
        <v>#N/A</v>
      </c>
      <c r="D218" s="16" t="e">
        <v>#N/A</v>
      </c>
      <c r="E218" s="16" t="e">
        <v>#N/A</v>
      </c>
      <c r="F218" s="16" t="s">
        <v>134</v>
      </c>
      <c r="G218" s="16" t="s">
        <v>134</v>
      </c>
      <c r="H218" s="16" t="s">
        <v>134</v>
      </c>
      <c r="I218" s="16" t="s">
        <v>134</v>
      </c>
      <c r="J218" s="16" t="s">
        <v>134</v>
      </c>
      <c r="K218" s="16" t="s">
        <v>134</v>
      </c>
      <c r="L218" s="16" t="s">
        <v>134</v>
      </c>
      <c r="M218" s="16" t="e">
        <v>#N/A</v>
      </c>
    </row>
    <row r="219" spans="1:13" ht="13.5">
      <c r="A219" s="14" t="e">
        <f t="shared" si="6"/>
        <v>#N/A</v>
      </c>
      <c r="B219" s="14" t="e">
        <f t="shared" si="7"/>
        <v>#N/A</v>
      </c>
      <c r="C219" s="16" t="e">
        <v>#N/A</v>
      </c>
      <c r="D219" s="16" t="e">
        <v>#N/A</v>
      </c>
      <c r="E219" s="16" t="e">
        <v>#N/A</v>
      </c>
      <c r="F219" s="16" t="s">
        <v>134</v>
      </c>
      <c r="G219" s="16" t="s">
        <v>134</v>
      </c>
      <c r="H219" s="16" t="s">
        <v>134</v>
      </c>
      <c r="I219" s="16" t="s">
        <v>134</v>
      </c>
      <c r="J219" s="16" t="s">
        <v>134</v>
      </c>
      <c r="K219" s="16" t="s">
        <v>134</v>
      </c>
      <c r="L219" s="16" t="s">
        <v>134</v>
      </c>
      <c r="M219" s="16" t="e">
        <v>#N/A</v>
      </c>
    </row>
    <row r="220" spans="1:13" ht="13.5">
      <c r="A220" s="14" t="e">
        <f t="shared" si="6"/>
        <v>#N/A</v>
      </c>
      <c r="B220" s="14" t="e">
        <f t="shared" si="7"/>
        <v>#N/A</v>
      </c>
      <c r="C220" s="16" t="e">
        <v>#N/A</v>
      </c>
      <c r="D220" s="16" t="e">
        <v>#N/A</v>
      </c>
      <c r="E220" s="16" t="e">
        <v>#N/A</v>
      </c>
      <c r="F220" s="16" t="s">
        <v>134</v>
      </c>
      <c r="G220" s="16" t="s">
        <v>134</v>
      </c>
      <c r="H220" s="16" t="s">
        <v>134</v>
      </c>
      <c r="I220" s="16" t="s">
        <v>134</v>
      </c>
      <c r="J220" s="16" t="s">
        <v>134</v>
      </c>
      <c r="K220" s="16" t="s">
        <v>134</v>
      </c>
      <c r="L220" s="16" t="s">
        <v>134</v>
      </c>
      <c r="M220" s="16" t="e">
        <v>#N/A</v>
      </c>
    </row>
    <row r="221" spans="1:13" ht="13.5">
      <c r="A221" s="14" t="e">
        <f t="shared" si="6"/>
        <v>#N/A</v>
      </c>
      <c r="B221" s="14" t="e">
        <f t="shared" si="7"/>
        <v>#N/A</v>
      </c>
      <c r="C221" s="16" t="e">
        <v>#N/A</v>
      </c>
      <c r="D221" s="16" t="e">
        <v>#N/A</v>
      </c>
      <c r="E221" s="16" t="e">
        <v>#N/A</v>
      </c>
      <c r="F221" s="16" t="s">
        <v>134</v>
      </c>
      <c r="G221" s="16" t="s">
        <v>134</v>
      </c>
      <c r="H221" s="16" t="s">
        <v>134</v>
      </c>
      <c r="I221" s="16" t="s">
        <v>134</v>
      </c>
      <c r="J221" s="16" t="s">
        <v>134</v>
      </c>
      <c r="K221" s="16" t="s">
        <v>134</v>
      </c>
      <c r="L221" s="16" t="s">
        <v>134</v>
      </c>
      <c r="M221" s="16" t="e">
        <v>#N/A</v>
      </c>
    </row>
    <row r="222" spans="1:13" ht="13.5">
      <c r="A222" s="14" t="e">
        <f t="shared" si="6"/>
        <v>#N/A</v>
      </c>
      <c r="B222" s="14" t="e">
        <f t="shared" si="7"/>
        <v>#N/A</v>
      </c>
      <c r="C222" s="16" t="e">
        <v>#N/A</v>
      </c>
      <c r="D222" s="16" t="e">
        <v>#N/A</v>
      </c>
      <c r="E222" s="16" t="e">
        <v>#N/A</v>
      </c>
      <c r="F222" s="16" t="s">
        <v>134</v>
      </c>
      <c r="G222" s="16" t="s">
        <v>134</v>
      </c>
      <c r="H222" s="16" t="s">
        <v>134</v>
      </c>
      <c r="I222" s="16" t="s">
        <v>134</v>
      </c>
      <c r="J222" s="16" t="s">
        <v>134</v>
      </c>
      <c r="K222" s="16" t="s">
        <v>134</v>
      </c>
      <c r="L222" s="16" t="s">
        <v>134</v>
      </c>
      <c r="M222" s="16" t="e">
        <v>#N/A</v>
      </c>
    </row>
    <row r="223" spans="1:13" ht="13.5">
      <c r="A223" s="14" t="e">
        <f t="shared" si="6"/>
        <v>#N/A</v>
      </c>
      <c r="B223" s="14" t="e">
        <f t="shared" si="7"/>
        <v>#N/A</v>
      </c>
      <c r="C223" s="16" t="e">
        <v>#N/A</v>
      </c>
      <c r="D223" s="16" t="e">
        <v>#N/A</v>
      </c>
      <c r="E223" s="16" t="e">
        <v>#N/A</v>
      </c>
      <c r="F223" s="16" t="s">
        <v>134</v>
      </c>
      <c r="G223" s="16" t="s">
        <v>134</v>
      </c>
      <c r="H223" s="16" t="s">
        <v>134</v>
      </c>
      <c r="I223" s="16" t="s">
        <v>134</v>
      </c>
      <c r="J223" s="16" t="s">
        <v>134</v>
      </c>
      <c r="K223" s="16" t="s">
        <v>134</v>
      </c>
      <c r="L223" s="16" t="s">
        <v>134</v>
      </c>
      <c r="M223" s="16" t="e">
        <v>#N/A</v>
      </c>
    </row>
    <row r="224" spans="1:13" ht="13.5">
      <c r="A224" s="14" t="e">
        <f t="shared" si="6"/>
        <v>#N/A</v>
      </c>
      <c r="B224" s="14" t="e">
        <f t="shared" si="7"/>
        <v>#N/A</v>
      </c>
      <c r="C224" s="16" t="e">
        <v>#N/A</v>
      </c>
      <c r="D224" s="16" t="e">
        <v>#N/A</v>
      </c>
      <c r="E224" s="16" t="e">
        <v>#N/A</v>
      </c>
      <c r="F224" s="16" t="s">
        <v>134</v>
      </c>
      <c r="G224" s="16" t="s">
        <v>134</v>
      </c>
      <c r="H224" s="16" t="s">
        <v>134</v>
      </c>
      <c r="I224" s="16" t="s">
        <v>134</v>
      </c>
      <c r="J224" s="16" t="s">
        <v>134</v>
      </c>
      <c r="K224" s="16" t="s">
        <v>134</v>
      </c>
      <c r="L224" s="16" t="s">
        <v>134</v>
      </c>
      <c r="M224" s="16" t="e">
        <v>#N/A</v>
      </c>
    </row>
    <row r="225" spans="1:13" ht="13.5">
      <c r="A225" s="14" t="e">
        <f t="shared" si="6"/>
        <v>#N/A</v>
      </c>
      <c r="B225" s="14" t="e">
        <f t="shared" si="7"/>
        <v>#N/A</v>
      </c>
      <c r="C225" s="16" t="e">
        <v>#N/A</v>
      </c>
      <c r="D225" s="16" t="e">
        <v>#N/A</v>
      </c>
      <c r="E225" s="16" t="e">
        <v>#N/A</v>
      </c>
      <c r="F225" s="16" t="s">
        <v>134</v>
      </c>
      <c r="G225" s="16" t="s">
        <v>134</v>
      </c>
      <c r="H225" s="16" t="s">
        <v>134</v>
      </c>
      <c r="I225" s="16" t="s">
        <v>134</v>
      </c>
      <c r="J225" s="16" t="s">
        <v>134</v>
      </c>
      <c r="K225" s="16" t="s">
        <v>134</v>
      </c>
      <c r="L225" s="16" t="s">
        <v>134</v>
      </c>
      <c r="M225" s="16" t="e">
        <v>#N/A</v>
      </c>
    </row>
    <row r="226" spans="1:13" ht="13.5">
      <c r="A226" s="14" t="e">
        <f t="shared" si="6"/>
        <v>#N/A</v>
      </c>
      <c r="B226" s="14" t="e">
        <f t="shared" si="7"/>
        <v>#N/A</v>
      </c>
      <c r="C226" s="16" t="e">
        <v>#N/A</v>
      </c>
      <c r="D226" s="16" t="e">
        <v>#N/A</v>
      </c>
      <c r="E226" s="16" t="e">
        <v>#N/A</v>
      </c>
      <c r="F226" s="16" t="s">
        <v>134</v>
      </c>
      <c r="G226" s="16" t="s">
        <v>134</v>
      </c>
      <c r="H226" s="16" t="s">
        <v>134</v>
      </c>
      <c r="I226" s="16" t="s">
        <v>134</v>
      </c>
      <c r="J226" s="16" t="s">
        <v>134</v>
      </c>
      <c r="K226" s="16" t="s">
        <v>134</v>
      </c>
      <c r="L226" s="16" t="s">
        <v>134</v>
      </c>
      <c r="M226" s="16" t="e">
        <v>#N/A</v>
      </c>
    </row>
    <row r="227" spans="1:13" ht="13.5">
      <c r="A227" s="14" t="e">
        <f t="shared" si="6"/>
        <v>#N/A</v>
      </c>
      <c r="B227" s="14" t="e">
        <f t="shared" si="7"/>
        <v>#N/A</v>
      </c>
      <c r="C227" s="16" t="e">
        <v>#N/A</v>
      </c>
      <c r="D227" s="16" t="e">
        <v>#N/A</v>
      </c>
      <c r="E227" s="16" t="e">
        <v>#N/A</v>
      </c>
      <c r="F227" s="16" t="s">
        <v>134</v>
      </c>
      <c r="G227" s="16" t="s">
        <v>134</v>
      </c>
      <c r="H227" s="16" t="s">
        <v>134</v>
      </c>
      <c r="I227" s="16" t="s">
        <v>134</v>
      </c>
      <c r="J227" s="16" t="s">
        <v>134</v>
      </c>
      <c r="K227" s="16" t="s">
        <v>134</v>
      </c>
      <c r="L227" s="16" t="s">
        <v>134</v>
      </c>
      <c r="M227" s="16" t="e">
        <v>#N/A</v>
      </c>
    </row>
    <row r="228" spans="1:13" ht="13.5">
      <c r="A228" s="14" t="e">
        <f t="shared" si="6"/>
        <v>#N/A</v>
      </c>
      <c r="B228" s="14" t="e">
        <f t="shared" si="7"/>
        <v>#N/A</v>
      </c>
      <c r="C228" s="16" t="e">
        <v>#N/A</v>
      </c>
      <c r="D228" s="16" t="e">
        <v>#N/A</v>
      </c>
      <c r="E228" s="16" t="e">
        <v>#N/A</v>
      </c>
      <c r="F228" s="16" t="s">
        <v>134</v>
      </c>
      <c r="G228" s="16" t="s">
        <v>134</v>
      </c>
      <c r="H228" s="16" t="s">
        <v>134</v>
      </c>
      <c r="I228" s="16" t="s">
        <v>134</v>
      </c>
      <c r="J228" s="16" t="s">
        <v>134</v>
      </c>
      <c r="K228" s="16" t="s">
        <v>134</v>
      </c>
      <c r="L228" s="16" t="s">
        <v>134</v>
      </c>
      <c r="M228" s="16" t="e">
        <v>#N/A</v>
      </c>
    </row>
    <row r="229" spans="1:13" ht="13.5">
      <c r="A229" s="14" t="e">
        <f t="shared" si="6"/>
        <v>#N/A</v>
      </c>
      <c r="B229" s="14" t="e">
        <f t="shared" si="7"/>
        <v>#N/A</v>
      </c>
      <c r="C229" s="16" t="e">
        <v>#N/A</v>
      </c>
      <c r="D229" s="16" t="e">
        <v>#N/A</v>
      </c>
      <c r="E229" s="16" t="e">
        <v>#N/A</v>
      </c>
      <c r="F229" s="16" t="s">
        <v>134</v>
      </c>
      <c r="G229" s="16" t="s">
        <v>134</v>
      </c>
      <c r="H229" s="16" t="s">
        <v>134</v>
      </c>
      <c r="I229" s="16" t="s">
        <v>134</v>
      </c>
      <c r="J229" s="16" t="s">
        <v>134</v>
      </c>
      <c r="K229" s="16" t="s">
        <v>134</v>
      </c>
      <c r="L229" s="16" t="s">
        <v>134</v>
      </c>
      <c r="M229" s="16" t="e">
        <v>#N/A</v>
      </c>
    </row>
    <row r="230" spans="1:13" ht="13.5">
      <c r="A230" s="14" t="e">
        <f t="shared" si="6"/>
        <v>#N/A</v>
      </c>
      <c r="B230" s="14" t="e">
        <f t="shared" si="7"/>
        <v>#N/A</v>
      </c>
      <c r="C230" s="16" t="e">
        <v>#N/A</v>
      </c>
      <c r="D230" s="16" t="e">
        <v>#N/A</v>
      </c>
      <c r="E230" s="16" t="e">
        <v>#N/A</v>
      </c>
      <c r="F230" s="16" t="s">
        <v>134</v>
      </c>
      <c r="G230" s="16" t="s">
        <v>134</v>
      </c>
      <c r="H230" s="16" t="s">
        <v>134</v>
      </c>
      <c r="I230" s="16" t="s">
        <v>134</v>
      </c>
      <c r="J230" s="16" t="s">
        <v>134</v>
      </c>
      <c r="K230" s="16" t="s">
        <v>134</v>
      </c>
      <c r="L230" s="16" t="s">
        <v>134</v>
      </c>
      <c r="M230" s="16" t="e">
        <v>#N/A</v>
      </c>
    </row>
    <row r="231" spans="1:13" ht="13.5">
      <c r="A231" s="14" t="e">
        <f t="shared" si="6"/>
        <v>#N/A</v>
      </c>
      <c r="B231" s="14" t="e">
        <f t="shared" si="7"/>
        <v>#N/A</v>
      </c>
      <c r="C231" s="16" t="e">
        <v>#N/A</v>
      </c>
      <c r="D231" s="16" t="e">
        <v>#N/A</v>
      </c>
      <c r="E231" s="16" t="e">
        <v>#N/A</v>
      </c>
      <c r="F231" s="16" t="s">
        <v>134</v>
      </c>
      <c r="G231" s="16" t="s">
        <v>134</v>
      </c>
      <c r="H231" s="16" t="s">
        <v>134</v>
      </c>
      <c r="I231" s="16" t="s">
        <v>134</v>
      </c>
      <c r="J231" s="16" t="s">
        <v>134</v>
      </c>
      <c r="K231" s="16" t="s">
        <v>134</v>
      </c>
      <c r="L231" s="16" t="s">
        <v>134</v>
      </c>
      <c r="M231" s="16" t="e">
        <v>#N/A</v>
      </c>
    </row>
    <row r="232" spans="1:13" ht="13.5">
      <c r="A232" s="14" t="e">
        <f t="shared" si="6"/>
        <v>#N/A</v>
      </c>
      <c r="B232" s="14" t="e">
        <f t="shared" si="7"/>
        <v>#N/A</v>
      </c>
      <c r="C232" s="16" t="e">
        <v>#N/A</v>
      </c>
      <c r="D232" s="16" t="e">
        <v>#N/A</v>
      </c>
      <c r="E232" s="16" t="e">
        <v>#N/A</v>
      </c>
      <c r="F232" s="16" t="s">
        <v>134</v>
      </c>
      <c r="G232" s="16" t="s">
        <v>134</v>
      </c>
      <c r="H232" s="16" t="s">
        <v>134</v>
      </c>
      <c r="I232" s="16" t="s">
        <v>134</v>
      </c>
      <c r="J232" s="16" t="s">
        <v>134</v>
      </c>
      <c r="K232" s="16" t="s">
        <v>134</v>
      </c>
      <c r="L232" s="16" t="s">
        <v>134</v>
      </c>
      <c r="M232" s="16" t="e">
        <v>#N/A</v>
      </c>
    </row>
    <row r="233" spans="1:13" ht="13.5">
      <c r="A233" s="14" t="e">
        <f t="shared" si="6"/>
        <v>#N/A</v>
      </c>
      <c r="B233" s="14" t="e">
        <f t="shared" si="7"/>
        <v>#N/A</v>
      </c>
      <c r="C233" s="16" t="e">
        <v>#N/A</v>
      </c>
      <c r="D233" s="16" t="e">
        <v>#N/A</v>
      </c>
      <c r="E233" s="16" t="e">
        <v>#N/A</v>
      </c>
      <c r="F233" s="16" t="s">
        <v>134</v>
      </c>
      <c r="G233" s="16" t="s">
        <v>134</v>
      </c>
      <c r="H233" s="16" t="s">
        <v>134</v>
      </c>
      <c r="I233" s="16" t="s">
        <v>134</v>
      </c>
      <c r="J233" s="16" t="s">
        <v>134</v>
      </c>
      <c r="K233" s="16" t="s">
        <v>134</v>
      </c>
      <c r="L233" s="16" t="s">
        <v>134</v>
      </c>
      <c r="M233" s="16" t="e">
        <v>#N/A</v>
      </c>
    </row>
    <row r="234" spans="1:13" ht="13.5">
      <c r="A234" s="14" t="e">
        <f t="shared" si="6"/>
        <v>#N/A</v>
      </c>
      <c r="B234" s="14" t="e">
        <f t="shared" si="7"/>
        <v>#N/A</v>
      </c>
      <c r="C234" s="16" t="e">
        <v>#N/A</v>
      </c>
      <c r="D234" s="16" t="e">
        <v>#N/A</v>
      </c>
      <c r="E234" s="16" t="e">
        <v>#N/A</v>
      </c>
      <c r="F234" s="16" t="s">
        <v>134</v>
      </c>
      <c r="G234" s="16" t="s">
        <v>134</v>
      </c>
      <c r="H234" s="16" t="s">
        <v>134</v>
      </c>
      <c r="I234" s="16" t="s">
        <v>134</v>
      </c>
      <c r="J234" s="16" t="s">
        <v>134</v>
      </c>
      <c r="K234" s="16" t="s">
        <v>134</v>
      </c>
      <c r="L234" s="16" t="s">
        <v>134</v>
      </c>
      <c r="M234" s="16" t="e">
        <v>#N/A</v>
      </c>
    </row>
    <row r="235" spans="1:13" ht="13.5">
      <c r="A235" s="14" t="e">
        <f t="shared" si="6"/>
        <v>#N/A</v>
      </c>
      <c r="B235" s="14" t="e">
        <f t="shared" si="7"/>
        <v>#N/A</v>
      </c>
      <c r="C235" s="16" t="e">
        <v>#N/A</v>
      </c>
      <c r="D235" s="16" t="e">
        <v>#N/A</v>
      </c>
      <c r="E235" s="16" t="e">
        <v>#N/A</v>
      </c>
      <c r="F235" s="16" t="s">
        <v>134</v>
      </c>
      <c r="G235" s="16" t="s">
        <v>134</v>
      </c>
      <c r="H235" s="16" t="s">
        <v>134</v>
      </c>
      <c r="I235" s="16" t="s">
        <v>134</v>
      </c>
      <c r="J235" s="16" t="s">
        <v>134</v>
      </c>
      <c r="K235" s="16" t="s">
        <v>134</v>
      </c>
      <c r="L235" s="16" t="s">
        <v>134</v>
      </c>
      <c r="M235" s="16" t="e">
        <v>#N/A</v>
      </c>
    </row>
    <row r="236" spans="1:13" ht="13.5">
      <c r="A236" s="14" t="e">
        <f t="shared" si="6"/>
        <v>#N/A</v>
      </c>
      <c r="B236" s="14" t="e">
        <f t="shared" si="7"/>
        <v>#N/A</v>
      </c>
      <c r="C236" s="16" t="e">
        <v>#N/A</v>
      </c>
      <c r="D236" s="16" t="e">
        <v>#N/A</v>
      </c>
      <c r="E236" s="16" t="e">
        <v>#N/A</v>
      </c>
      <c r="F236" s="16" t="s">
        <v>134</v>
      </c>
      <c r="G236" s="16" t="s">
        <v>134</v>
      </c>
      <c r="H236" s="16" t="s">
        <v>134</v>
      </c>
      <c r="I236" s="16" t="s">
        <v>134</v>
      </c>
      <c r="J236" s="16" t="s">
        <v>134</v>
      </c>
      <c r="K236" s="16" t="s">
        <v>134</v>
      </c>
      <c r="L236" s="16" t="s">
        <v>134</v>
      </c>
      <c r="M236" s="16" t="e">
        <v>#N/A</v>
      </c>
    </row>
    <row r="237" spans="1:13" ht="13.5">
      <c r="A237" s="14" t="e">
        <f t="shared" si="6"/>
        <v>#N/A</v>
      </c>
      <c r="B237" s="14" t="e">
        <f t="shared" si="7"/>
        <v>#N/A</v>
      </c>
      <c r="C237" s="16" t="e">
        <v>#N/A</v>
      </c>
      <c r="D237" s="16" t="e">
        <v>#N/A</v>
      </c>
      <c r="E237" s="16" t="e">
        <v>#N/A</v>
      </c>
      <c r="F237" s="16" t="s">
        <v>134</v>
      </c>
      <c r="G237" s="16" t="s">
        <v>134</v>
      </c>
      <c r="H237" s="16" t="s">
        <v>134</v>
      </c>
      <c r="I237" s="16" t="s">
        <v>134</v>
      </c>
      <c r="J237" s="16" t="s">
        <v>134</v>
      </c>
      <c r="K237" s="16" t="s">
        <v>134</v>
      </c>
      <c r="L237" s="16" t="s">
        <v>134</v>
      </c>
      <c r="M237" s="16" t="e">
        <v>#N/A</v>
      </c>
    </row>
    <row r="238" spans="1:13" ht="13.5">
      <c r="A238" s="14" t="e">
        <f t="shared" si="6"/>
        <v>#N/A</v>
      </c>
      <c r="B238" s="14" t="e">
        <f t="shared" si="7"/>
        <v>#N/A</v>
      </c>
      <c r="C238" s="16" t="e">
        <v>#N/A</v>
      </c>
      <c r="D238" s="16" t="e">
        <v>#N/A</v>
      </c>
      <c r="E238" s="16" t="e">
        <v>#N/A</v>
      </c>
      <c r="F238" s="16" t="s">
        <v>134</v>
      </c>
      <c r="G238" s="16" t="s">
        <v>134</v>
      </c>
      <c r="H238" s="16" t="s">
        <v>134</v>
      </c>
      <c r="I238" s="16" t="s">
        <v>134</v>
      </c>
      <c r="J238" s="16" t="s">
        <v>134</v>
      </c>
      <c r="K238" s="16" t="s">
        <v>134</v>
      </c>
      <c r="L238" s="16" t="s">
        <v>134</v>
      </c>
      <c r="M238" s="16" t="e">
        <v>#N/A</v>
      </c>
    </row>
    <row r="239" spans="1:13" ht="13.5">
      <c r="A239" s="14" t="e">
        <f t="shared" si="6"/>
        <v>#N/A</v>
      </c>
      <c r="B239" s="14" t="e">
        <f t="shared" si="7"/>
        <v>#N/A</v>
      </c>
      <c r="C239" s="16" t="e">
        <v>#N/A</v>
      </c>
      <c r="D239" s="16" t="e">
        <v>#N/A</v>
      </c>
      <c r="E239" s="16" t="e">
        <v>#N/A</v>
      </c>
      <c r="F239" s="16" t="s">
        <v>134</v>
      </c>
      <c r="G239" s="16" t="s">
        <v>134</v>
      </c>
      <c r="H239" s="16" t="s">
        <v>134</v>
      </c>
      <c r="I239" s="16" t="s">
        <v>134</v>
      </c>
      <c r="J239" s="16" t="s">
        <v>134</v>
      </c>
      <c r="K239" s="16" t="s">
        <v>134</v>
      </c>
      <c r="L239" s="16" t="s">
        <v>134</v>
      </c>
      <c r="M239" s="16" t="e">
        <v>#N/A</v>
      </c>
    </row>
    <row r="240" spans="1:13" ht="13.5">
      <c r="A240" s="14" t="e">
        <f t="shared" si="6"/>
        <v>#N/A</v>
      </c>
      <c r="B240" s="14" t="e">
        <f t="shared" si="7"/>
        <v>#N/A</v>
      </c>
      <c r="C240" s="16" t="e">
        <v>#N/A</v>
      </c>
      <c r="D240" s="16" t="e">
        <v>#N/A</v>
      </c>
      <c r="E240" s="16" t="e">
        <v>#N/A</v>
      </c>
      <c r="F240" s="16" t="s">
        <v>134</v>
      </c>
      <c r="G240" s="16" t="s">
        <v>134</v>
      </c>
      <c r="H240" s="16" t="s">
        <v>134</v>
      </c>
      <c r="I240" s="16" t="s">
        <v>134</v>
      </c>
      <c r="J240" s="16" t="s">
        <v>134</v>
      </c>
      <c r="K240" s="16" t="s">
        <v>134</v>
      </c>
      <c r="L240" s="16" t="s">
        <v>134</v>
      </c>
      <c r="M240" s="16" t="e">
        <v>#N/A</v>
      </c>
    </row>
    <row r="241" spans="1:13" ht="13.5">
      <c r="A241" s="14" t="e">
        <f t="shared" si="6"/>
        <v>#N/A</v>
      </c>
      <c r="B241" s="14" t="e">
        <f t="shared" si="7"/>
        <v>#N/A</v>
      </c>
      <c r="C241" s="16" t="e">
        <v>#N/A</v>
      </c>
      <c r="D241" s="16" t="e">
        <v>#N/A</v>
      </c>
      <c r="E241" s="16" t="e">
        <v>#N/A</v>
      </c>
      <c r="F241" s="16" t="s">
        <v>134</v>
      </c>
      <c r="G241" s="16" t="s">
        <v>134</v>
      </c>
      <c r="H241" s="16" t="s">
        <v>134</v>
      </c>
      <c r="I241" s="16" t="s">
        <v>134</v>
      </c>
      <c r="J241" s="16" t="s">
        <v>134</v>
      </c>
      <c r="K241" s="16" t="s">
        <v>134</v>
      </c>
      <c r="L241" s="16" t="s">
        <v>134</v>
      </c>
      <c r="M241" s="16" t="e">
        <v>#N/A</v>
      </c>
    </row>
    <row r="242" spans="1:13" ht="13.5">
      <c r="A242" s="14" t="e">
        <f t="shared" si="6"/>
        <v>#N/A</v>
      </c>
      <c r="B242" s="14" t="e">
        <f t="shared" si="7"/>
        <v>#N/A</v>
      </c>
      <c r="C242" s="16" t="e">
        <v>#N/A</v>
      </c>
      <c r="D242" s="16" t="e">
        <v>#N/A</v>
      </c>
      <c r="E242" s="16" t="e">
        <v>#N/A</v>
      </c>
      <c r="F242" s="16" t="s">
        <v>134</v>
      </c>
      <c r="G242" s="16" t="s">
        <v>134</v>
      </c>
      <c r="H242" s="16" t="s">
        <v>134</v>
      </c>
      <c r="I242" s="16" t="s">
        <v>134</v>
      </c>
      <c r="J242" s="16" t="s">
        <v>134</v>
      </c>
      <c r="K242" s="16" t="s">
        <v>134</v>
      </c>
      <c r="L242" s="16" t="s">
        <v>134</v>
      </c>
      <c r="M242" s="16" t="e">
        <v>#N/A</v>
      </c>
    </row>
    <row r="243" spans="1:13" ht="13.5">
      <c r="A243" s="14" t="e">
        <f t="shared" si="6"/>
        <v>#N/A</v>
      </c>
      <c r="B243" s="14" t="e">
        <f t="shared" si="7"/>
        <v>#N/A</v>
      </c>
      <c r="C243" s="16" t="e">
        <v>#N/A</v>
      </c>
      <c r="D243" s="16" t="e">
        <v>#N/A</v>
      </c>
      <c r="E243" s="16" t="e">
        <v>#N/A</v>
      </c>
      <c r="F243" s="16" t="s">
        <v>134</v>
      </c>
      <c r="G243" s="16" t="s">
        <v>134</v>
      </c>
      <c r="H243" s="16" t="s">
        <v>134</v>
      </c>
      <c r="I243" s="16" t="s">
        <v>134</v>
      </c>
      <c r="J243" s="16" t="s">
        <v>134</v>
      </c>
      <c r="K243" s="16" t="s">
        <v>134</v>
      </c>
      <c r="L243" s="16" t="s">
        <v>134</v>
      </c>
      <c r="M243" s="16" t="e">
        <v>#N/A</v>
      </c>
    </row>
    <row r="244" spans="1:13" ht="13.5">
      <c r="A244" s="14" t="e">
        <f t="shared" si="6"/>
        <v>#N/A</v>
      </c>
      <c r="B244" s="14" t="e">
        <f t="shared" si="7"/>
        <v>#N/A</v>
      </c>
      <c r="C244" s="16" t="e">
        <v>#N/A</v>
      </c>
      <c r="D244" s="16" t="e">
        <v>#N/A</v>
      </c>
      <c r="E244" s="16" t="e">
        <v>#N/A</v>
      </c>
      <c r="F244" s="16" t="s">
        <v>134</v>
      </c>
      <c r="G244" s="16" t="s">
        <v>134</v>
      </c>
      <c r="H244" s="16" t="s">
        <v>134</v>
      </c>
      <c r="I244" s="16" t="s">
        <v>134</v>
      </c>
      <c r="J244" s="16" t="s">
        <v>134</v>
      </c>
      <c r="K244" s="16" t="s">
        <v>134</v>
      </c>
      <c r="L244" s="16" t="s">
        <v>134</v>
      </c>
      <c r="M244" s="16" t="e">
        <v>#N/A</v>
      </c>
    </row>
    <row r="245" spans="1:13" ht="13.5">
      <c r="A245" s="14" t="e">
        <f t="shared" si="6"/>
        <v>#N/A</v>
      </c>
      <c r="B245" s="14" t="e">
        <f t="shared" si="7"/>
        <v>#N/A</v>
      </c>
      <c r="C245" s="16" t="e">
        <v>#N/A</v>
      </c>
      <c r="D245" s="16" t="e">
        <v>#N/A</v>
      </c>
      <c r="E245" s="16" t="e">
        <v>#N/A</v>
      </c>
      <c r="F245" s="16" t="s">
        <v>134</v>
      </c>
      <c r="G245" s="16" t="s">
        <v>134</v>
      </c>
      <c r="H245" s="16" t="s">
        <v>134</v>
      </c>
      <c r="I245" s="16" t="s">
        <v>134</v>
      </c>
      <c r="J245" s="16" t="s">
        <v>134</v>
      </c>
      <c r="K245" s="16" t="s">
        <v>134</v>
      </c>
      <c r="L245" s="16" t="s">
        <v>134</v>
      </c>
      <c r="M245" s="16" t="e">
        <v>#N/A</v>
      </c>
    </row>
    <row r="246" spans="1:13" ht="13.5">
      <c r="A246" s="14" t="e">
        <f t="shared" si="6"/>
        <v>#N/A</v>
      </c>
      <c r="B246" s="14" t="e">
        <f t="shared" si="7"/>
        <v>#N/A</v>
      </c>
      <c r="C246" s="16" t="e">
        <v>#N/A</v>
      </c>
      <c r="D246" s="16" t="e">
        <v>#N/A</v>
      </c>
      <c r="E246" s="16" t="e">
        <v>#N/A</v>
      </c>
      <c r="F246" s="16" t="s">
        <v>134</v>
      </c>
      <c r="G246" s="16" t="s">
        <v>134</v>
      </c>
      <c r="H246" s="16" t="s">
        <v>134</v>
      </c>
      <c r="I246" s="16" t="s">
        <v>134</v>
      </c>
      <c r="J246" s="16" t="s">
        <v>134</v>
      </c>
      <c r="K246" s="16" t="s">
        <v>134</v>
      </c>
      <c r="L246" s="16" t="s">
        <v>134</v>
      </c>
      <c r="M246" s="16" t="e">
        <v>#N/A</v>
      </c>
    </row>
    <row r="247" spans="1:13" ht="13.5">
      <c r="A247" s="14" t="e">
        <f t="shared" si="6"/>
        <v>#N/A</v>
      </c>
      <c r="B247" s="14" t="e">
        <f t="shared" si="7"/>
        <v>#N/A</v>
      </c>
      <c r="C247" s="16" t="e">
        <v>#N/A</v>
      </c>
      <c r="D247" s="16" t="e">
        <v>#N/A</v>
      </c>
      <c r="E247" s="16" t="e">
        <v>#N/A</v>
      </c>
      <c r="F247" s="16" t="s">
        <v>134</v>
      </c>
      <c r="G247" s="16" t="s">
        <v>134</v>
      </c>
      <c r="H247" s="16" t="s">
        <v>134</v>
      </c>
      <c r="I247" s="16" t="s">
        <v>134</v>
      </c>
      <c r="J247" s="16" t="s">
        <v>134</v>
      </c>
      <c r="K247" s="16" t="s">
        <v>134</v>
      </c>
      <c r="L247" s="16" t="s">
        <v>134</v>
      </c>
      <c r="M247" s="16" t="e">
        <v>#N/A</v>
      </c>
    </row>
    <row r="248" spans="1:13" ht="13.5">
      <c r="A248" s="14" t="e">
        <f t="shared" si="6"/>
        <v>#N/A</v>
      </c>
      <c r="B248" s="14" t="e">
        <f t="shared" si="7"/>
        <v>#N/A</v>
      </c>
      <c r="C248" s="16" t="e">
        <v>#N/A</v>
      </c>
      <c r="D248" s="16" t="e">
        <v>#N/A</v>
      </c>
      <c r="E248" s="16" t="e">
        <v>#N/A</v>
      </c>
      <c r="F248" s="16" t="s">
        <v>134</v>
      </c>
      <c r="G248" s="16" t="s">
        <v>134</v>
      </c>
      <c r="H248" s="16" t="s">
        <v>134</v>
      </c>
      <c r="I248" s="16" t="s">
        <v>134</v>
      </c>
      <c r="J248" s="16" t="s">
        <v>134</v>
      </c>
      <c r="K248" s="16" t="s">
        <v>134</v>
      </c>
      <c r="L248" s="16" t="s">
        <v>134</v>
      </c>
      <c r="M248" s="16" t="e">
        <v>#N/A</v>
      </c>
    </row>
    <row r="249" spans="1:13" ht="13.5">
      <c r="A249" s="14" t="e">
        <f t="shared" si="6"/>
        <v>#N/A</v>
      </c>
      <c r="B249" s="14" t="e">
        <f t="shared" si="7"/>
        <v>#N/A</v>
      </c>
      <c r="C249" s="16" t="e">
        <v>#N/A</v>
      </c>
      <c r="D249" s="16" t="e">
        <v>#N/A</v>
      </c>
      <c r="E249" s="16" t="e">
        <v>#N/A</v>
      </c>
      <c r="F249" s="16" t="s">
        <v>134</v>
      </c>
      <c r="G249" s="16" t="s">
        <v>134</v>
      </c>
      <c r="H249" s="16" t="s">
        <v>134</v>
      </c>
      <c r="I249" s="16" t="s">
        <v>134</v>
      </c>
      <c r="J249" s="16" t="s">
        <v>134</v>
      </c>
      <c r="K249" s="16" t="s">
        <v>134</v>
      </c>
      <c r="L249" s="16" t="s">
        <v>134</v>
      </c>
      <c r="M249" s="16" t="e">
        <v>#N/A</v>
      </c>
    </row>
    <row r="250" spans="1:13" ht="13.5">
      <c r="A250" s="14" t="e">
        <f t="shared" si="6"/>
        <v>#N/A</v>
      </c>
      <c r="B250" s="14" t="e">
        <f t="shared" si="7"/>
        <v>#N/A</v>
      </c>
      <c r="C250" s="16" t="e">
        <v>#N/A</v>
      </c>
      <c r="D250" s="16" t="e">
        <v>#N/A</v>
      </c>
      <c r="E250" s="16" t="e">
        <v>#N/A</v>
      </c>
      <c r="F250" s="16" t="s">
        <v>134</v>
      </c>
      <c r="G250" s="16" t="s">
        <v>134</v>
      </c>
      <c r="H250" s="16" t="s">
        <v>134</v>
      </c>
      <c r="I250" s="16" t="s">
        <v>134</v>
      </c>
      <c r="J250" s="16" t="s">
        <v>134</v>
      </c>
      <c r="K250" s="16" t="s">
        <v>134</v>
      </c>
      <c r="L250" s="16" t="s">
        <v>134</v>
      </c>
      <c r="M250" s="16" t="e">
        <v>#N/A</v>
      </c>
    </row>
    <row r="251" spans="1:13" ht="13.5">
      <c r="A251" s="14" t="e">
        <f t="shared" si="6"/>
        <v>#N/A</v>
      </c>
      <c r="B251" s="14" t="e">
        <f t="shared" si="7"/>
        <v>#N/A</v>
      </c>
      <c r="C251" s="16" t="e">
        <v>#N/A</v>
      </c>
      <c r="D251" s="16" t="e">
        <v>#N/A</v>
      </c>
      <c r="E251" s="16" t="e">
        <v>#N/A</v>
      </c>
      <c r="F251" s="16" t="s">
        <v>134</v>
      </c>
      <c r="G251" s="16" t="s">
        <v>134</v>
      </c>
      <c r="H251" s="16" t="s">
        <v>134</v>
      </c>
      <c r="I251" s="16" t="s">
        <v>134</v>
      </c>
      <c r="J251" s="16" t="s">
        <v>134</v>
      </c>
      <c r="K251" s="16" t="s">
        <v>134</v>
      </c>
      <c r="L251" s="16" t="s">
        <v>134</v>
      </c>
      <c r="M251" s="16" t="e">
        <v>#N/A</v>
      </c>
    </row>
    <row r="252" spans="1:13" ht="13.5">
      <c r="A252" s="14" t="e">
        <f t="shared" si="6"/>
        <v>#N/A</v>
      </c>
      <c r="B252" s="14" t="e">
        <f t="shared" si="7"/>
        <v>#N/A</v>
      </c>
      <c r="C252" s="16" t="e">
        <v>#N/A</v>
      </c>
      <c r="D252" s="16" t="e">
        <v>#N/A</v>
      </c>
      <c r="E252" s="16" t="e">
        <v>#N/A</v>
      </c>
      <c r="F252" s="16" t="s">
        <v>134</v>
      </c>
      <c r="G252" s="16" t="s">
        <v>134</v>
      </c>
      <c r="H252" s="16" t="s">
        <v>134</v>
      </c>
      <c r="I252" s="16" t="s">
        <v>134</v>
      </c>
      <c r="J252" s="16" t="s">
        <v>134</v>
      </c>
      <c r="K252" s="16" t="s">
        <v>134</v>
      </c>
      <c r="L252" s="16" t="s">
        <v>134</v>
      </c>
      <c r="M252" s="16" t="e">
        <v>#N/A</v>
      </c>
    </row>
    <row r="253" spans="1:13" ht="13.5">
      <c r="A253" s="14" t="e">
        <f t="shared" si="6"/>
        <v>#N/A</v>
      </c>
      <c r="B253" s="14" t="e">
        <f t="shared" si="7"/>
        <v>#N/A</v>
      </c>
      <c r="C253" s="16" t="e">
        <v>#N/A</v>
      </c>
      <c r="D253" s="16" t="e">
        <v>#N/A</v>
      </c>
      <c r="E253" s="16" t="e">
        <v>#N/A</v>
      </c>
      <c r="F253" s="16" t="s">
        <v>134</v>
      </c>
      <c r="G253" s="16" t="s">
        <v>134</v>
      </c>
      <c r="H253" s="16" t="s">
        <v>134</v>
      </c>
      <c r="I253" s="16" t="s">
        <v>134</v>
      </c>
      <c r="J253" s="16" t="s">
        <v>134</v>
      </c>
      <c r="K253" s="16" t="s">
        <v>134</v>
      </c>
      <c r="L253" s="16" t="s">
        <v>134</v>
      </c>
      <c r="M253" s="16" t="e">
        <v>#N/A</v>
      </c>
    </row>
    <row r="254" spans="1:13" ht="13.5">
      <c r="A254" s="14" t="e">
        <f t="shared" si="6"/>
        <v>#N/A</v>
      </c>
      <c r="B254" s="14" t="e">
        <f t="shared" si="7"/>
        <v>#N/A</v>
      </c>
      <c r="C254" s="16" t="e">
        <v>#N/A</v>
      </c>
      <c r="D254" s="16" t="e">
        <v>#N/A</v>
      </c>
      <c r="E254" s="16" t="e">
        <v>#N/A</v>
      </c>
      <c r="F254" s="16" t="s">
        <v>134</v>
      </c>
      <c r="G254" s="16" t="s">
        <v>134</v>
      </c>
      <c r="H254" s="16" t="s">
        <v>134</v>
      </c>
      <c r="I254" s="16" t="s">
        <v>134</v>
      </c>
      <c r="J254" s="16" t="s">
        <v>134</v>
      </c>
      <c r="K254" s="16" t="s">
        <v>134</v>
      </c>
      <c r="L254" s="16" t="s">
        <v>134</v>
      </c>
      <c r="M254" s="16" t="e">
        <v>#N/A</v>
      </c>
    </row>
    <row r="255" spans="1:13" ht="13.5">
      <c r="A255" s="14" t="e">
        <f t="shared" si="6"/>
        <v>#N/A</v>
      </c>
      <c r="B255" s="14" t="e">
        <f t="shared" si="7"/>
        <v>#N/A</v>
      </c>
      <c r="C255" s="16" t="e">
        <v>#N/A</v>
      </c>
      <c r="D255" s="16" t="e">
        <v>#N/A</v>
      </c>
      <c r="E255" s="16" t="e">
        <v>#N/A</v>
      </c>
      <c r="F255" s="16" t="s">
        <v>134</v>
      </c>
      <c r="G255" s="16" t="s">
        <v>134</v>
      </c>
      <c r="H255" s="16" t="s">
        <v>134</v>
      </c>
      <c r="I255" s="16" t="s">
        <v>134</v>
      </c>
      <c r="J255" s="16" t="s">
        <v>134</v>
      </c>
      <c r="K255" s="16" t="s">
        <v>134</v>
      </c>
      <c r="L255" s="16" t="s">
        <v>134</v>
      </c>
      <c r="M255" s="16" t="e">
        <v>#N/A</v>
      </c>
    </row>
    <row r="256" spans="1:13" ht="13.5">
      <c r="A256" s="14" t="e">
        <f t="shared" si="6"/>
        <v>#N/A</v>
      </c>
      <c r="B256" s="14" t="e">
        <f t="shared" si="7"/>
        <v>#N/A</v>
      </c>
      <c r="C256" s="16" t="e">
        <v>#N/A</v>
      </c>
      <c r="D256" s="16" t="e">
        <v>#N/A</v>
      </c>
      <c r="E256" s="16" t="e">
        <v>#N/A</v>
      </c>
      <c r="F256" s="16" t="s">
        <v>134</v>
      </c>
      <c r="G256" s="16" t="s">
        <v>134</v>
      </c>
      <c r="H256" s="16" t="s">
        <v>134</v>
      </c>
      <c r="I256" s="16" t="s">
        <v>134</v>
      </c>
      <c r="J256" s="16" t="s">
        <v>134</v>
      </c>
      <c r="K256" s="16" t="s">
        <v>134</v>
      </c>
      <c r="L256" s="16" t="s">
        <v>134</v>
      </c>
      <c r="M256" s="16" t="e">
        <v>#N/A</v>
      </c>
    </row>
    <row r="257" spans="1:13" ht="13.5">
      <c r="A257" s="14" t="e">
        <f t="shared" si="6"/>
        <v>#N/A</v>
      </c>
      <c r="B257" s="14" t="e">
        <f t="shared" si="7"/>
        <v>#N/A</v>
      </c>
      <c r="C257" s="16" t="e">
        <v>#N/A</v>
      </c>
      <c r="D257" s="16" t="e">
        <v>#N/A</v>
      </c>
      <c r="E257" s="16" t="e">
        <v>#N/A</v>
      </c>
      <c r="F257" s="16" t="s">
        <v>134</v>
      </c>
      <c r="G257" s="16" t="s">
        <v>134</v>
      </c>
      <c r="H257" s="16" t="s">
        <v>134</v>
      </c>
      <c r="I257" s="16" t="s">
        <v>134</v>
      </c>
      <c r="J257" s="16" t="s">
        <v>134</v>
      </c>
      <c r="K257" s="16" t="s">
        <v>134</v>
      </c>
      <c r="L257" s="16" t="s">
        <v>134</v>
      </c>
      <c r="M257" s="16" t="e">
        <v>#N/A</v>
      </c>
    </row>
    <row r="258" spans="1:13" ht="13.5">
      <c r="A258" s="14" t="e">
        <f aca="true" t="shared" si="8" ref="A258:A300">IF(E257=E258,A257,A257+1)</f>
        <v>#N/A</v>
      </c>
      <c r="B258" s="14" t="e">
        <f aca="true" t="shared" si="9" ref="B258:B300">A258*10+M258</f>
        <v>#N/A</v>
      </c>
      <c r="C258" s="16" t="e">
        <v>#N/A</v>
      </c>
      <c r="D258" s="16" t="e">
        <v>#N/A</v>
      </c>
      <c r="E258" s="16" t="e">
        <v>#N/A</v>
      </c>
      <c r="F258" s="16" t="s">
        <v>134</v>
      </c>
      <c r="G258" s="16" t="s">
        <v>134</v>
      </c>
      <c r="H258" s="16" t="s">
        <v>134</v>
      </c>
      <c r="I258" s="16" t="s">
        <v>134</v>
      </c>
      <c r="J258" s="16" t="s">
        <v>134</v>
      </c>
      <c r="K258" s="16" t="s">
        <v>134</v>
      </c>
      <c r="L258" s="16" t="s">
        <v>134</v>
      </c>
      <c r="M258" s="16" t="e">
        <v>#N/A</v>
      </c>
    </row>
    <row r="259" spans="1:13" ht="13.5">
      <c r="A259" s="14" t="e">
        <f t="shared" si="8"/>
        <v>#N/A</v>
      </c>
      <c r="B259" s="14" t="e">
        <f t="shared" si="9"/>
        <v>#N/A</v>
      </c>
      <c r="C259" s="16" t="e">
        <v>#N/A</v>
      </c>
      <c r="D259" s="16" t="e">
        <v>#N/A</v>
      </c>
      <c r="E259" s="16" t="e">
        <v>#N/A</v>
      </c>
      <c r="F259" s="16" t="s">
        <v>134</v>
      </c>
      <c r="G259" s="16" t="s">
        <v>134</v>
      </c>
      <c r="H259" s="16" t="s">
        <v>134</v>
      </c>
      <c r="I259" s="16" t="s">
        <v>134</v>
      </c>
      <c r="J259" s="16" t="s">
        <v>134</v>
      </c>
      <c r="K259" s="16" t="s">
        <v>134</v>
      </c>
      <c r="L259" s="16" t="s">
        <v>134</v>
      </c>
      <c r="M259" s="16" t="e">
        <v>#N/A</v>
      </c>
    </row>
    <row r="260" spans="1:13" ht="13.5">
      <c r="A260" s="14" t="e">
        <f t="shared" si="8"/>
        <v>#N/A</v>
      </c>
      <c r="B260" s="14" t="e">
        <f t="shared" si="9"/>
        <v>#N/A</v>
      </c>
      <c r="C260" s="16" t="e">
        <v>#N/A</v>
      </c>
      <c r="D260" s="16" t="e">
        <v>#N/A</v>
      </c>
      <c r="E260" s="16" t="e">
        <v>#N/A</v>
      </c>
      <c r="F260" s="16" t="s">
        <v>134</v>
      </c>
      <c r="G260" s="16" t="s">
        <v>134</v>
      </c>
      <c r="H260" s="16" t="s">
        <v>134</v>
      </c>
      <c r="I260" s="16" t="s">
        <v>134</v>
      </c>
      <c r="J260" s="16" t="s">
        <v>134</v>
      </c>
      <c r="K260" s="16" t="s">
        <v>134</v>
      </c>
      <c r="L260" s="16" t="s">
        <v>134</v>
      </c>
      <c r="M260" s="16" t="e">
        <v>#N/A</v>
      </c>
    </row>
    <row r="261" spans="1:13" ht="13.5">
      <c r="A261" s="14" t="e">
        <f t="shared" si="8"/>
        <v>#N/A</v>
      </c>
      <c r="B261" s="14" t="e">
        <f t="shared" si="9"/>
        <v>#N/A</v>
      </c>
      <c r="C261" s="16" t="e">
        <v>#N/A</v>
      </c>
      <c r="D261" s="16" t="e">
        <v>#N/A</v>
      </c>
      <c r="E261" s="16" t="e">
        <v>#N/A</v>
      </c>
      <c r="F261" s="16" t="s">
        <v>134</v>
      </c>
      <c r="G261" s="16" t="s">
        <v>134</v>
      </c>
      <c r="H261" s="16" t="s">
        <v>134</v>
      </c>
      <c r="I261" s="16" t="s">
        <v>134</v>
      </c>
      <c r="J261" s="16" t="s">
        <v>134</v>
      </c>
      <c r="K261" s="16" t="s">
        <v>134</v>
      </c>
      <c r="L261" s="16" t="s">
        <v>134</v>
      </c>
      <c r="M261" s="16" t="e">
        <v>#N/A</v>
      </c>
    </row>
    <row r="262" spans="1:13" ht="13.5">
      <c r="A262" s="14" t="e">
        <f t="shared" si="8"/>
        <v>#N/A</v>
      </c>
      <c r="B262" s="14" t="e">
        <f t="shared" si="9"/>
        <v>#N/A</v>
      </c>
      <c r="C262" s="16" t="e">
        <v>#N/A</v>
      </c>
      <c r="D262" s="16" t="e">
        <v>#N/A</v>
      </c>
      <c r="E262" s="16" t="e">
        <v>#N/A</v>
      </c>
      <c r="F262" s="16" t="s">
        <v>134</v>
      </c>
      <c r="G262" s="16" t="s">
        <v>134</v>
      </c>
      <c r="H262" s="16" t="s">
        <v>134</v>
      </c>
      <c r="I262" s="16" t="s">
        <v>134</v>
      </c>
      <c r="J262" s="16" t="s">
        <v>134</v>
      </c>
      <c r="K262" s="16" t="s">
        <v>134</v>
      </c>
      <c r="L262" s="16" t="s">
        <v>134</v>
      </c>
      <c r="M262" s="16" t="e">
        <v>#N/A</v>
      </c>
    </row>
    <row r="263" spans="1:13" ht="13.5">
      <c r="A263" s="14" t="e">
        <f t="shared" si="8"/>
        <v>#N/A</v>
      </c>
      <c r="B263" s="14" t="e">
        <f t="shared" si="9"/>
        <v>#N/A</v>
      </c>
      <c r="C263" s="16" t="e">
        <v>#N/A</v>
      </c>
      <c r="D263" s="16" t="e">
        <v>#N/A</v>
      </c>
      <c r="E263" s="16" t="e">
        <v>#N/A</v>
      </c>
      <c r="F263" s="16" t="s">
        <v>134</v>
      </c>
      <c r="G263" s="16" t="s">
        <v>134</v>
      </c>
      <c r="H263" s="16" t="s">
        <v>134</v>
      </c>
      <c r="I263" s="16" t="s">
        <v>134</v>
      </c>
      <c r="J263" s="16" t="s">
        <v>134</v>
      </c>
      <c r="K263" s="16" t="s">
        <v>134</v>
      </c>
      <c r="L263" s="16" t="s">
        <v>134</v>
      </c>
      <c r="M263" s="16" t="e">
        <v>#N/A</v>
      </c>
    </row>
    <row r="264" spans="1:13" ht="13.5">
      <c r="A264" s="14" t="e">
        <f t="shared" si="8"/>
        <v>#N/A</v>
      </c>
      <c r="B264" s="14" t="e">
        <f t="shared" si="9"/>
        <v>#N/A</v>
      </c>
      <c r="C264" s="16" t="e">
        <v>#N/A</v>
      </c>
      <c r="D264" s="16" t="e">
        <v>#N/A</v>
      </c>
      <c r="E264" s="16" t="e">
        <v>#N/A</v>
      </c>
      <c r="F264" s="16" t="s">
        <v>134</v>
      </c>
      <c r="G264" s="16" t="s">
        <v>134</v>
      </c>
      <c r="H264" s="16" t="s">
        <v>134</v>
      </c>
      <c r="I264" s="16" t="s">
        <v>134</v>
      </c>
      <c r="J264" s="16" t="s">
        <v>134</v>
      </c>
      <c r="K264" s="16" t="s">
        <v>134</v>
      </c>
      <c r="L264" s="16" t="s">
        <v>134</v>
      </c>
      <c r="M264" s="16" t="e">
        <v>#N/A</v>
      </c>
    </row>
    <row r="265" spans="1:13" ht="13.5">
      <c r="A265" s="14" t="e">
        <f t="shared" si="8"/>
        <v>#N/A</v>
      </c>
      <c r="B265" s="14" t="e">
        <f t="shared" si="9"/>
        <v>#N/A</v>
      </c>
      <c r="C265" s="16" t="e">
        <v>#N/A</v>
      </c>
      <c r="D265" s="16" t="e">
        <v>#N/A</v>
      </c>
      <c r="E265" s="16" t="e">
        <v>#N/A</v>
      </c>
      <c r="F265" s="16" t="s">
        <v>134</v>
      </c>
      <c r="G265" s="16" t="s">
        <v>134</v>
      </c>
      <c r="H265" s="16" t="s">
        <v>134</v>
      </c>
      <c r="I265" s="16" t="s">
        <v>134</v>
      </c>
      <c r="J265" s="16" t="s">
        <v>134</v>
      </c>
      <c r="K265" s="16" t="s">
        <v>134</v>
      </c>
      <c r="L265" s="16" t="s">
        <v>134</v>
      </c>
      <c r="M265" s="16" t="e">
        <v>#N/A</v>
      </c>
    </row>
    <row r="266" spans="1:13" ht="13.5">
      <c r="A266" s="14" t="e">
        <f t="shared" si="8"/>
        <v>#N/A</v>
      </c>
      <c r="B266" s="14" t="e">
        <f t="shared" si="9"/>
        <v>#N/A</v>
      </c>
      <c r="C266" s="16" t="e">
        <v>#N/A</v>
      </c>
      <c r="D266" s="16" t="e">
        <v>#N/A</v>
      </c>
      <c r="E266" s="16" t="e">
        <v>#N/A</v>
      </c>
      <c r="F266" s="16" t="s">
        <v>134</v>
      </c>
      <c r="G266" s="16" t="s">
        <v>134</v>
      </c>
      <c r="H266" s="16" t="s">
        <v>134</v>
      </c>
      <c r="I266" s="16" t="s">
        <v>134</v>
      </c>
      <c r="J266" s="16" t="s">
        <v>134</v>
      </c>
      <c r="K266" s="16" t="s">
        <v>134</v>
      </c>
      <c r="L266" s="16" t="s">
        <v>134</v>
      </c>
      <c r="M266" s="16" t="e">
        <v>#N/A</v>
      </c>
    </row>
    <row r="267" spans="1:13" ht="13.5">
      <c r="A267" s="14" t="e">
        <f t="shared" si="8"/>
        <v>#N/A</v>
      </c>
      <c r="B267" s="14" t="e">
        <f t="shared" si="9"/>
        <v>#N/A</v>
      </c>
      <c r="C267" s="16" t="e">
        <v>#N/A</v>
      </c>
      <c r="D267" s="16" t="e">
        <v>#N/A</v>
      </c>
      <c r="E267" s="16" t="e">
        <v>#N/A</v>
      </c>
      <c r="F267" s="16" t="s">
        <v>134</v>
      </c>
      <c r="G267" s="16" t="s">
        <v>134</v>
      </c>
      <c r="H267" s="16" t="s">
        <v>134</v>
      </c>
      <c r="I267" s="16" t="s">
        <v>134</v>
      </c>
      <c r="J267" s="16" t="s">
        <v>134</v>
      </c>
      <c r="K267" s="16" t="s">
        <v>134</v>
      </c>
      <c r="L267" s="16" t="s">
        <v>134</v>
      </c>
      <c r="M267" s="16" t="e">
        <v>#N/A</v>
      </c>
    </row>
    <row r="268" spans="1:13" ht="13.5">
      <c r="A268" s="14" t="e">
        <f t="shared" si="8"/>
        <v>#N/A</v>
      </c>
      <c r="B268" s="14" t="e">
        <f t="shared" si="9"/>
        <v>#N/A</v>
      </c>
      <c r="C268" s="16" t="e">
        <v>#N/A</v>
      </c>
      <c r="D268" s="16" t="e">
        <v>#N/A</v>
      </c>
      <c r="E268" s="16" t="e">
        <v>#N/A</v>
      </c>
      <c r="F268" s="16" t="s">
        <v>134</v>
      </c>
      <c r="G268" s="16" t="s">
        <v>134</v>
      </c>
      <c r="H268" s="16" t="s">
        <v>134</v>
      </c>
      <c r="I268" s="16" t="s">
        <v>134</v>
      </c>
      <c r="J268" s="16" t="s">
        <v>134</v>
      </c>
      <c r="K268" s="16" t="s">
        <v>134</v>
      </c>
      <c r="L268" s="16" t="s">
        <v>134</v>
      </c>
      <c r="M268" s="16" t="e">
        <v>#N/A</v>
      </c>
    </row>
    <row r="269" spans="1:13" ht="13.5">
      <c r="A269" s="14" t="e">
        <f t="shared" si="8"/>
        <v>#N/A</v>
      </c>
      <c r="B269" s="14" t="e">
        <f t="shared" si="9"/>
        <v>#N/A</v>
      </c>
      <c r="C269" s="16" t="e">
        <v>#N/A</v>
      </c>
      <c r="D269" s="16" t="e">
        <v>#N/A</v>
      </c>
      <c r="E269" s="16" t="e">
        <v>#N/A</v>
      </c>
      <c r="F269" s="16" t="s">
        <v>134</v>
      </c>
      <c r="G269" s="16" t="s">
        <v>134</v>
      </c>
      <c r="H269" s="16" t="s">
        <v>134</v>
      </c>
      <c r="I269" s="16" t="s">
        <v>134</v>
      </c>
      <c r="J269" s="16" t="s">
        <v>134</v>
      </c>
      <c r="K269" s="16" t="s">
        <v>134</v>
      </c>
      <c r="L269" s="16" t="s">
        <v>134</v>
      </c>
      <c r="M269" s="16" t="e">
        <v>#N/A</v>
      </c>
    </row>
    <row r="270" spans="1:13" ht="13.5">
      <c r="A270" s="14" t="e">
        <f t="shared" si="8"/>
        <v>#N/A</v>
      </c>
      <c r="B270" s="14" t="e">
        <f t="shared" si="9"/>
        <v>#N/A</v>
      </c>
      <c r="C270" s="16" t="e">
        <v>#N/A</v>
      </c>
      <c r="D270" s="16" t="e">
        <v>#N/A</v>
      </c>
      <c r="E270" s="16" t="e">
        <v>#N/A</v>
      </c>
      <c r="F270" s="16" t="s">
        <v>134</v>
      </c>
      <c r="G270" s="16" t="s">
        <v>134</v>
      </c>
      <c r="H270" s="16" t="s">
        <v>134</v>
      </c>
      <c r="I270" s="16" t="s">
        <v>134</v>
      </c>
      <c r="J270" s="16" t="s">
        <v>134</v>
      </c>
      <c r="K270" s="16" t="s">
        <v>134</v>
      </c>
      <c r="L270" s="16" t="s">
        <v>134</v>
      </c>
      <c r="M270" s="16" t="e">
        <v>#N/A</v>
      </c>
    </row>
    <row r="271" spans="1:13" ht="13.5">
      <c r="A271" s="14" t="e">
        <f t="shared" si="8"/>
        <v>#N/A</v>
      </c>
      <c r="B271" s="14" t="e">
        <f t="shared" si="9"/>
        <v>#N/A</v>
      </c>
      <c r="C271" s="16" t="e">
        <v>#N/A</v>
      </c>
      <c r="D271" s="16" t="e">
        <v>#N/A</v>
      </c>
      <c r="E271" s="16" t="e">
        <v>#N/A</v>
      </c>
      <c r="F271" s="16" t="s">
        <v>134</v>
      </c>
      <c r="G271" s="16" t="s">
        <v>134</v>
      </c>
      <c r="H271" s="16" t="s">
        <v>134</v>
      </c>
      <c r="I271" s="16" t="s">
        <v>134</v>
      </c>
      <c r="J271" s="16" t="s">
        <v>134</v>
      </c>
      <c r="K271" s="16" t="s">
        <v>134</v>
      </c>
      <c r="L271" s="16" t="s">
        <v>134</v>
      </c>
      <c r="M271" s="16" t="e">
        <v>#N/A</v>
      </c>
    </row>
    <row r="272" spans="1:13" ht="13.5">
      <c r="A272" s="14" t="e">
        <f t="shared" si="8"/>
        <v>#N/A</v>
      </c>
      <c r="B272" s="14" t="e">
        <f t="shared" si="9"/>
        <v>#N/A</v>
      </c>
      <c r="C272" s="16" t="e">
        <v>#N/A</v>
      </c>
      <c r="D272" s="16" t="e">
        <v>#N/A</v>
      </c>
      <c r="E272" s="16" t="e">
        <v>#N/A</v>
      </c>
      <c r="F272" s="16" t="s">
        <v>134</v>
      </c>
      <c r="G272" s="16" t="s">
        <v>134</v>
      </c>
      <c r="H272" s="16" t="s">
        <v>134</v>
      </c>
      <c r="I272" s="16" t="s">
        <v>134</v>
      </c>
      <c r="J272" s="16" t="s">
        <v>134</v>
      </c>
      <c r="K272" s="16" t="s">
        <v>134</v>
      </c>
      <c r="L272" s="16" t="s">
        <v>134</v>
      </c>
      <c r="M272" s="16" t="e">
        <v>#N/A</v>
      </c>
    </row>
    <row r="273" spans="1:13" ht="13.5">
      <c r="A273" s="14" t="e">
        <f t="shared" si="8"/>
        <v>#N/A</v>
      </c>
      <c r="B273" s="14" t="e">
        <f t="shared" si="9"/>
        <v>#N/A</v>
      </c>
      <c r="C273" s="16" t="e">
        <v>#N/A</v>
      </c>
      <c r="D273" s="16" t="e">
        <v>#N/A</v>
      </c>
      <c r="E273" s="16" t="e">
        <v>#N/A</v>
      </c>
      <c r="F273" s="16" t="s">
        <v>134</v>
      </c>
      <c r="G273" s="16" t="s">
        <v>134</v>
      </c>
      <c r="H273" s="16" t="s">
        <v>134</v>
      </c>
      <c r="I273" s="16" t="s">
        <v>134</v>
      </c>
      <c r="J273" s="16" t="s">
        <v>134</v>
      </c>
      <c r="K273" s="16" t="s">
        <v>134</v>
      </c>
      <c r="L273" s="16" t="s">
        <v>134</v>
      </c>
      <c r="M273" s="16" t="e">
        <v>#N/A</v>
      </c>
    </row>
    <row r="274" spans="1:13" ht="13.5">
      <c r="A274" s="14" t="e">
        <f t="shared" si="8"/>
        <v>#N/A</v>
      </c>
      <c r="B274" s="14" t="e">
        <f t="shared" si="9"/>
        <v>#N/A</v>
      </c>
      <c r="C274" s="16" t="e">
        <v>#N/A</v>
      </c>
      <c r="D274" s="16" t="e">
        <v>#N/A</v>
      </c>
      <c r="E274" s="16" t="e">
        <v>#N/A</v>
      </c>
      <c r="F274" s="16" t="s">
        <v>134</v>
      </c>
      <c r="G274" s="16" t="s">
        <v>134</v>
      </c>
      <c r="H274" s="16" t="s">
        <v>134</v>
      </c>
      <c r="I274" s="16" t="s">
        <v>134</v>
      </c>
      <c r="J274" s="16" t="s">
        <v>134</v>
      </c>
      <c r="K274" s="16" t="s">
        <v>134</v>
      </c>
      <c r="L274" s="16" t="s">
        <v>134</v>
      </c>
      <c r="M274" s="16" t="e">
        <v>#N/A</v>
      </c>
    </row>
    <row r="275" spans="1:13" ht="13.5">
      <c r="A275" s="14" t="e">
        <f t="shared" si="8"/>
        <v>#N/A</v>
      </c>
      <c r="B275" s="14" t="e">
        <f t="shared" si="9"/>
        <v>#N/A</v>
      </c>
      <c r="C275" s="16" t="e">
        <v>#N/A</v>
      </c>
      <c r="D275" s="16" t="e">
        <v>#N/A</v>
      </c>
      <c r="E275" s="16" t="e">
        <v>#N/A</v>
      </c>
      <c r="F275" s="16" t="s">
        <v>134</v>
      </c>
      <c r="G275" s="16" t="s">
        <v>134</v>
      </c>
      <c r="H275" s="16" t="s">
        <v>134</v>
      </c>
      <c r="I275" s="16" t="s">
        <v>134</v>
      </c>
      <c r="J275" s="16" t="s">
        <v>134</v>
      </c>
      <c r="K275" s="16" t="s">
        <v>134</v>
      </c>
      <c r="L275" s="16" t="s">
        <v>134</v>
      </c>
      <c r="M275" s="16" t="e">
        <v>#N/A</v>
      </c>
    </row>
    <row r="276" spans="1:13" ht="13.5">
      <c r="A276" s="14" t="e">
        <f t="shared" si="8"/>
        <v>#N/A</v>
      </c>
      <c r="B276" s="14" t="e">
        <f t="shared" si="9"/>
        <v>#N/A</v>
      </c>
      <c r="C276" s="16" t="e">
        <v>#N/A</v>
      </c>
      <c r="D276" s="16" t="e">
        <v>#N/A</v>
      </c>
      <c r="E276" s="16" t="e">
        <v>#N/A</v>
      </c>
      <c r="F276" s="16" t="s">
        <v>134</v>
      </c>
      <c r="G276" s="16" t="s">
        <v>134</v>
      </c>
      <c r="H276" s="16" t="s">
        <v>134</v>
      </c>
      <c r="I276" s="16" t="s">
        <v>134</v>
      </c>
      <c r="J276" s="16" t="s">
        <v>134</v>
      </c>
      <c r="K276" s="16" t="s">
        <v>134</v>
      </c>
      <c r="L276" s="16" t="s">
        <v>134</v>
      </c>
      <c r="M276" s="16" t="e">
        <v>#N/A</v>
      </c>
    </row>
    <row r="277" spans="1:13" ht="13.5">
      <c r="A277" s="14" t="e">
        <f t="shared" si="8"/>
        <v>#N/A</v>
      </c>
      <c r="B277" s="14" t="e">
        <f t="shared" si="9"/>
        <v>#N/A</v>
      </c>
      <c r="C277" s="16" t="e">
        <v>#N/A</v>
      </c>
      <c r="D277" s="16" t="e">
        <v>#N/A</v>
      </c>
      <c r="E277" s="16" t="e">
        <v>#N/A</v>
      </c>
      <c r="F277" s="16" t="s">
        <v>134</v>
      </c>
      <c r="G277" s="16" t="s">
        <v>134</v>
      </c>
      <c r="H277" s="16" t="s">
        <v>134</v>
      </c>
      <c r="I277" s="16" t="s">
        <v>134</v>
      </c>
      <c r="J277" s="16" t="s">
        <v>134</v>
      </c>
      <c r="K277" s="16" t="s">
        <v>134</v>
      </c>
      <c r="L277" s="16" t="s">
        <v>134</v>
      </c>
      <c r="M277" s="16" t="e">
        <v>#N/A</v>
      </c>
    </row>
    <row r="278" spans="1:13" ht="13.5">
      <c r="A278" s="14" t="e">
        <f t="shared" si="8"/>
        <v>#N/A</v>
      </c>
      <c r="B278" s="14" t="e">
        <f t="shared" si="9"/>
        <v>#N/A</v>
      </c>
      <c r="C278" s="16" t="e">
        <v>#N/A</v>
      </c>
      <c r="D278" s="16" t="e">
        <v>#N/A</v>
      </c>
      <c r="E278" s="16" t="e">
        <v>#N/A</v>
      </c>
      <c r="F278" s="16" t="s">
        <v>134</v>
      </c>
      <c r="G278" s="16" t="s">
        <v>134</v>
      </c>
      <c r="H278" s="16" t="s">
        <v>134</v>
      </c>
      <c r="I278" s="16" t="s">
        <v>134</v>
      </c>
      <c r="J278" s="16" t="s">
        <v>134</v>
      </c>
      <c r="K278" s="16" t="s">
        <v>134</v>
      </c>
      <c r="L278" s="16" t="s">
        <v>134</v>
      </c>
      <c r="M278" s="16" t="e">
        <v>#N/A</v>
      </c>
    </row>
    <row r="279" spans="1:13" ht="13.5">
      <c r="A279" s="14" t="e">
        <f t="shared" si="8"/>
        <v>#N/A</v>
      </c>
      <c r="B279" s="14" t="e">
        <f t="shared" si="9"/>
        <v>#N/A</v>
      </c>
      <c r="C279" s="16" t="e">
        <v>#N/A</v>
      </c>
      <c r="D279" s="16" t="e">
        <v>#N/A</v>
      </c>
      <c r="E279" s="16" t="e">
        <v>#N/A</v>
      </c>
      <c r="F279" s="16" t="s">
        <v>134</v>
      </c>
      <c r="G279" s="16" t="s">
        <v>134</v>
      </c>
      <c r="H279" s="16" t="s">
        <v>134</v>
      </c>
      <c r="I279" s="16" t="s">
        <v>134</v>
      </c>
      <c r="J279" s="16" t="s">
        <v>134</v>
      </c>
      <c r="K279" s="16" t="s">
        <v>134</v>
      </c>
      <c r="L279" s="16" t="s">
        <v>134</v>
      </c>
      <c r="M279" s="16" t="e">
        <v>#N/A</v>
      </c>
    </row>
    <row r="280" spans="1:13" ht="13.5">
      <c r="A280" s="14" t="e">
        <f t="shared" si="8"/>
        <v>#N/A</v>
      </c>
      <c r="B280" s="14" t="e">
        <f t="shared" si="9"/>
        <v>#N/A</v>
      </c>
      <c r="C280" s="16" t="e">
        <v>#N/A</v>
      </c>
      <c r="D280" s="16" t="e">
        <v>#N/A</v>
      </c>
      <c r="E280" s="16" t="e">
        <v>#N/A</v>
      </c>
      <c r="F280" s="16" t="s">
        <v>134</v>
      </c>
      <c r="G280" s="16" t="s">
        <v>134</v>
      </c>
      <c r="H280" s="16" t="s">
        <v>134</v>
      </c>
      <c r="I280" s="16" t="s">
        <v>134</v>
      </c>
      <c r="J280" s="16" t="s">
        <v>134</v>
      </c>
      <c r="K280" s="16" t="s">
        <v>134</v>
      </c>
      <c r="L280" s="16" t="s">
        <v>134</v>
      </c>
      <c r="M280" s="16" t="e">
        <v>#N/A</v>
      </c>
    </row>
    <row r="281" spans="1:13" ht="13.5">
      <c r="A281" s="14" t="e">
        <f t="shared" si="8"/>
        <v>#N/A</v>
      </c>
      <c r="B281" s="14" t="e">
        <f t="shared" si="9"/>
        <v>#N/A</v>
      </c>
      <c r="C281" s="16" t="e">
        <v>#N/A</v>
      </c>
      <c r="D281" s="16" t="e">
        <v>#N/A</v>
      </c>
      <c r="E281" s="16" t="e">
        <v>#N/A</v>
      </c>
      <c r="F281" s="16" t="s">
        <v>134</v>
      </c>
      <c r="G281" s="16" t="s">
        <v>134</v>
      </c>
      <c r="H281" s="16" t="s">
        <v>134</v>
      </c>
      <c r="I281" s="16" t="s">
        <v>134</v>
      </c>
      <c r="J281" s="16" t="s">
        <v>134</v>
      </c>
      <c r="K281" s="16" t="s">
        <v>134</v>
      </c>
      <c r="L281" s="16" t="s">
        <v>134</v>
      </c>
      <c r="M281" s="16" t="e">
        <v>#N/A</v>
      </c>
    </row>
    <row r="282" spans="1:13" ht="13.5">
      <c r="A282" s="14" t="e">
        <f t="shared" si="8"/>
        <v>#N/A</v>
      </c>
      <c r="B282" s="14" t="e">
        <f t="shared" si="9"/>
        <v>#N/A</v>
      </c>
      <c r="C282" s="16" t="e">
        <v>#N/A</v>
      </c>
      <c r="D282" s="16" t="e">
        <v>#N/A</v>
      </c>
      <c r="E282" s="16" t="e">
        <v>#N/A</v>
      </c>
      <c r="F282" s="16" t="s">
        <v>134</v>
      </c>
      <c r="G282" s="16" t="s">
        <v>134</v>
      </c>
      <c r="H282" s="16" t="s">
        <v>134</v>
      </c>
      <c r="I282" s="16" t="s">
        <v>134</v>
      </c>
      <c r="J282" s="16" t="s">
        <v>134</v>
      </c>
      <c r="K282" s="16" t="s">
        <v>134</v>
      </c>
      <c r="L282" s="16" t="s">
        <v>134</v>
      </c>
      <c r="M282" s="16" t="e">
        <v>#N/A</v>
      </c>
    </row>
    <row r="283" spans="1:13" ht="13.5">
      <c r="A283" s="14" t="e">
        <f t="shared" si="8"/>
        <v>#N/A</v>
      </c>
      <c r="B283" s="14" t="e">
        <f t="shared" si="9"/>
        <v>#N/A</v>
      </c>
      <c r="C283" s="16" t="e">
        <v>#N/A</v>
      </c>
      <c r="D283" s="16" t="e">
        <v>#N/A</v>
      </c>
      <c r="E283" s="16" t="e">
        <v>#N/A</v>
      </c>
      <c r="F283" s="16" t="s">
        <v>134</v>
      </c>
      <c r="G283" s="16" t="s">
        <v>134</v>
      </c>
      <c r="H283" s="16" t="s">
        <v>134</v>
      </c>
      <c r="I283" s="16" t="s">
        <v>134</v>
      </c>
      <c r="J283" s="16" t="s">
        <v>134</v>
      </c>
      <c r="K283" s="16" t="s">
        <v>134</v>
      </c>
      <c r="L283" s="16" t="s">
        <v>134</v>
      </c>
      <c r="M283" s="16" t="e">
        <v>#N/A</v>
      </c>
    </row>
    <row r="284" spans="1:13" ht="13.5">
      <c r="A284" s="14" t="e">
        <f t="shared" si="8"/>
        <v>#N/A</v>
      </c>
      <c r="B284" s="14" t="e">
        <f t="shared" si="9"/>
        <v>#N/A</v>
      </c>
      <c r="C284" s="16" t="s">
        <v>134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>
        <v>1</v>
      </c>
    </row>
    <row r="285" spans="1:13" ht="13.5">
      <c r="A285" s="14" t="e">
        <f t="shared" si="8"/>
        <v>#N/A</v>
      </c>
      <c r="B285" s="14" t="e">
        <f t="shared" si="9"/>
        <v>#N/A</v>
      </c>
      <c r="C285" s="16" t="s">
        <v>134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>
        <v>2</v>
      </c>
    </row>
    <row r="286" spans="1:13" ht="13.5">
      <c r="A286" s="14" t="e">
        <f t="shared" si="8"/>
        <v>#N/A</v>
      </c>
      <c r="B286" s="14" t="e">
        <f t="shared" si="9"/>
        <v>#N/A</v>
      </c>
      <c r="C286" s="16" t="s">
        <v>134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>
        <v>3</v>
      </c>
    </row>
    <row r="287" spans="1:13" ht="13.5">
      <c r="A287" s="14" t="e">
        <f t="shared" si="8"/>
        <v>#N/A</v>
      </c>
      <c r="B287" s="14" t="e">
        <f t="shared" si="9"/>
        <v>#N/A</v>
      </c>
      <c r="C287" s="16" t="s">
        <v>134</v>
      </c>
      <c r="D287" s="16"/>
      <c r="E287" s="16"/>
      <c r="F287" s="16"/>
      <c r="G287" s="16"/>
      <c r="H287" s="16"/>
      <c r="I287" s="16"/>
      <c r="J287" s="16"/>
      <c r="K287" s="16"/>
      <c r="L287" s="16"/>
      <c r="M287" s="16">
        <v>4</v>
      </c>
    </row>
    <row r="288" spans="1:13" ht="13.5">
      <c r="A288" s="14" t="e">
        <f t="shared" si="8"/>
        <v>#N/A</v>
      </c>
      <c r="B288" s="14" t="e">
        <f t="shared" si="9"/>
        <v>#N/A</v>
      </c>
      <c r="C288" s="16" t="s">
        <v>134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>
        <v>5</v>
      </c>
    </row>
    <row r="289" spans="1:13" ht="13.5">
      <c r="A289" s="14" t="e">
        <f t="shared" si="8"/>
        <v>#N/A</v>
      </c>
      <c r="B289" s="14" t="e">
        <f t="shared" si="9"/>
        <v>#N/A</v>
      </c>
      <c r="C289" s="16" t="s">
        <v>134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>
        <v>6</v>
      </c>
    </row>
    <row r="290" spans="1:13" ht="13.5">
      <c r="A290" s="14" t="e">
        <f t="shared" si="8"/>
        <v>#N/A</v>
      </c>
      <c r="B290" s="14" t="e">
        <f t="shared" si="9"/>
        <v>#N/A</v>
      </c>
      <c r="C290" s="16" t="s">
        <v>134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>
        <v>7</v>
      </c>
    </row>
    <row r="291" spans="1:13" ht="13.5">
      <c r="A291" s="14" t="e">
        <f t="shared" si="8"/>
        <v>#N/A</v>
      </c>
      <c r="B291" s="14" t="e">
        <f t="shared" si="9"/>
        <v>#N/A</v>
      </c>
      <c r="C291" s="16" t="s">
        <v>134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>
        <v>8</v>
      </c>
    </row>
    <row r="292" spans="1:13" ht="13.5">
      <c r="A292" s="14" t="e">
        <f t="shared" si="8"/>
        <v>#N/A</v>
      </c>
      <c r="B292" s="14" t="e">
        <f t="shared" si="9"/>
        <v>#N/A</v>
      </c>
      <c r="C292" s="16" t="s">
        <v>134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>
        <v>9</v>
      </c>
    </row>
    <row r="293" spans="1:13" ht="13.5">
      <c r="A293" s="14" t="e">
        <f t="shared" si="8"/>
        <v>#N/A</v>
      </c>
      <c r="B293" s="14" t="e">
        <f t="shared" si="9"/>
        <v>#N/A</v>
      </c>
      <c r="C293" s="16" t="s">
        <v>134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>
        <v>10</v>
      </c>
    </row>
    <row r="294" spans="1:13" ht="13.5">
      <c r="A294" s="14" t="e">
        <f t="shared" si="8"/>
        <v>#N/A</v>
      </c>
      <c r="B294" s="14" t="e">
        <f t="shared" si="9"/>
        <v>#N/A</v>
      </c>
      <c r="C294" s="16" t="s">
        <v>134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>
        <v>11</v>
      </c>
    </row>
    <row r="295" spans="1:13" ht="13.5">
      <c r="A295" s="14" t="e">
        <f t="shared" si="8"/>
        <v>#N/A</v>
      </c>
      <c r="B295" s="14" t="e">
        <f t="shared" si="9"/>
        <v>#N/A</v>
      </c>
      <c r="C295" s="16" t="s">
        <v>134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>
        <v>12</v>
      </c>
    </row>
    <row r="296" spans="1:13" ht="13.5">
      <c r="A296" s="14" t="e">
        <f t="shared" si="8"/>
        <v>#N/A</v>
      </c>
      <c r="B296" s="14" t="e">
        <f t="shared" si="9"/>
        <v>#N/A</v>
      </c>
      <c r="C296" s="16" t="s">
        <v>134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>
        <v>13</v>
      </c>
    </row>
    <row r="297" spans="1:13" ht="13.5">
      <c r="A297" s="14" t="e">
        <f t="shared" si="8"/>
        <v>#N/A</v>
      </c>
      <c r="B297" s="14" t="e">
        <f t="shared" si="9"/>
        <v>#N/A</v>
      </c>
      <c r="C297" s="16" t="s">
        <v>134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>
        <v>14</v>
      </c>
    </row>
    <row r="298" spans="1:13" ht="13.5">
      <c r="A298" s="14" t="e">
        <f t="shared" si="8"/>
        <v>#N/A</v>
      </c>
      <c r="B298" s="14" t="e">
        <f t="shared" si="9"/>
        <v>#N/A</v>
      </c>
      <c r="C298" s="16" t="s">
        <v>134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>
        <v>15</v>
      </c>
    </row>
    <row r="299" spans="1:13" ht="13.5">
      <c r="A299" s="14" t="e">
        <f t="shared" si="8"/>
        <v>#N/A</v>
      </c>
      <c r="B299" s="14" t="e">
        <f t="shared" si="9"/>
        <v>#N/A</v>
      </c>
      <c r="C299" s="16" t="s">
        <v>134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>
        <v>16</v>
      </c>
    </row>
    <row r="300" spans="1:13" ht="13.5">
      <c r="A300" s="14" t="e">
        <f t="shared" si="8"/>
        <v>#N/A</v>
      </c>
      <c r="B300" s="14" t="e">
        <f t="shared" si="9"/>
        <v>#N/A</v>
      </c>
      <c r="C300" s="16" t="s">
        <v>134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>
        <v>17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Y102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0" customWidth="1"/>
    <col min="2" max="2" width="11.75390625" style="6" bestFit="1" customWidth="1"/>
    <col min="3" max="4" width="14.00390625" style="6" bestFit="1" customWidth="1"/>
    <col min="5" max="6" width="2.625" style="6" customWidth="1"/>
    <col min="7" max="7" width="8.625" style="6" bestFit="1" customWidth="1"/>
    <col min="8" max="8" width="7.50390625" style="6" bestFit="1" customWidth="1"/>
    <col min="9" max="11" width="14.625" style="6" customWidth="1"/>
    <col min="12" max="15" width="5.625" style="6" customWidth="1"/>
    <col min="16" max="19" width="12.625" style="6" customWidth="1"/>
    <col min="20" max="20" width="14.25390625" style="6" customWidth="1"/>
    <col min="21" max="24" width="12.625" style="6" customWidth="1"/>
    <col min="25" max="25" width="11.625" style="6" bestFit="1" customWidth="1"/>
    <col min="26" max="16384" width="9.00390625" style="6" customWidth="1"/>
  </cols>
  <sheetData>
    <row r="1" spans="1:15" ht="14.25" customHeight="1">
      <c r="A1" s="5"/>
      <c r="B1" s="5">
        <v>5</v>
      </c>
      <c r="C1" s="5">
        <v>6</v>
      </c>
      <c r="D1" s="5">
        <v>7</v>
      </c>
      <c r="E1" s="5">
        <v>8</v>
      </c>
      <c r="F1" s="5">
        <v>9</v>
      </c>
      <c r="G1" s="5">
        <v>10</v>
      </c>
      <c r="H1" s="5">
        <v>11</v>
      </c>
      <c r="I1" s="5">
        <v>11</v>
      </c>
      <c r="J1" s="5">
        <v>11</v>
      </c>
      <c r="K1" s="5">
        <v>11</v>
      </c>
      <c r="L1" s="5">
        <v>12</v>
      </c>
      <c r="M1" s="5"/>
      <c r="N1" s="5">
        <v>12</v>
      </c>
      <c r="O1" s="5"/>
    </row>
    <row r="2" spans="1:25" s="10" customFormat="1" ht="13.5">
      <c r="A2" s="5" t="s">
        <v>50</v>
      </c>
      <c r="B2" s="7" t="s">
        <v>141</v>
      </c>
      <c r="C2" s="8" t="s">
        <v>142</v>
      </c>
      <c r="D2" s="8" t="s">
        <v>143</v>
      </c>
      <c r="E2" s="8" t="s">
        <v>162</v>
      </c>
      <c r="F2" s="8" t="s">
        <v>163</v>
      </c>
      <c r="G2" s="8" t="s">
        <v>164</v>
      </c>
      <c r="H2" s="8" t="s">
        <v>165</v>
      </c>
      <c r="I2" s="8" t="s">
        <v>145</v>
      </c>
      <c r="J2" s="8" t="s">
        <v>146</v>
      </c>
      <c r="K2" s="8" t="s">
        <v>147</v>
      </c>
      <c r="L2" s="8" t="s">
        <v>51</v>
      </c>
      <c r="M2" s="8"/>
      <c r="N2" s="8" t="s">
        <v>52</v>
      </c>
      <c r="O2" s="8"/>
      <c r="P2" s="9" t="s">
        <v>57</v>
      </c>
      <c r="Q2" s="9"/>
      <c r="R2" s="9"/>
      <c r="S2" s="9" t="s">
        <v>58</v>
      </c>
      <c r="T2" s="9"/>
      <c r="U2" s="9"/>
      <c r="V2" s="9" t="s">
        <v>59</v>
      </c>
      <c r="W2" s="9"/>
      <c r="X2" s="9"/>
      <c r="Y2" s="9" t="s">
        <v>2</v>
      </c>
    </row>
    <row r="3" spans="1:25" ht="13.5">
      <c r="A3" s="5">
        <v>1</v>
      </c>
      <c r="B3" s="11">
        <f>IF(ISERROR(VLOOKUP($A3,'データ作成貼付２'!$A$2:$M$280,'データ完成'!B$1,FALSE))=TRUE,"",VLOOKUP($A3,'データ作成貼付２'!$A$2:$M$280,'データ完成'!B$1,FALSE))</f>
      </c>
      <c r="C3" s="11">
        <f>IF(ISERROR(VLOOKUP($A3,'データ作成貼付２'!$A$2:$M$280,'データ完成'!C$1,FALSE))=TRUE,"",VLOOKUP($A3,'データ作成貼付２'!$A$2:$M$280,'データ完成'!C$1,FALSE))</f>
      </c>
      <c r="D3" s="11">
        <f>IF(ISERROR(VLOOKUP($A3,'データ作成貼付２'!$A$2:$M$280,'データ完成'!D$1,FALSE))=TRUE,"",VLOOKUP($A3,'データ作成貼付２'!$A$2:$M$280,'データ完成'!D$1,FALSE))</f>
      </c>
      <c r="E3" s="11">
        <f>IF(ISERROR(VLOOKUP($A3,'データ作成貼付２'!$A$2:$M$280,'データ完成'!E$1,FALSE))=TRUE,"",VLOOKUP($A3,'データ作成貼付２'!$A$2:$M$280,'データ完成'!E$1,FALSE))</f>
      </c>
      <c r="F3" s="11">
        <f>IF(ISERROR(VLOOKUP($A3,'データ作成貼付２'!$A$2:$M$280,'データ完成'!F$1,FALSE))=TRUE,"",VLOOKUP($A3,'データ作成貼付２'!$A$2:$M$280,'データ完成'!F$1,FALSE))</f>
      </c>
      <c r="G3" s="11">
        <f>IF(ISERROR(VLOOKUP($A3,'データ作成貼付２'!$A$2:$M$280,'データ完成'!G$1,FALSE))=TRUE,"",VLOOKUP($A3,'データ作成貼付２'!$A$2:$M$280,'データ完成'!G$1,FALSE))</f>
      </c>
      <c r="H3" s="11">
        <f>IF(ISERROR(VLOOKUP($A3,'データ作成貼付２'!$A$2:$M$280,'データ完成'!H$1,FALSE))=TRUE,"",VLOOKUP($A3,'データ作成貼付２'!$A$2:$M$280,'データ完成'!H$1,FALSE))</f>
      </c>
      <c r="I3" s="12">
        <f>IF(ISERROR(VLOOKUP($A3*10+1,'データ作成貼付２'!$B$2:$M$280,'データ完成'!I$1,FALSE))=TRUE,"",VLOOKUP($A3*10+1,'データ作成貼付２'!$B$2:$M$280,'データ完成'!I$1,FALSE))</f>
      </c>
      <c r="J3" s="12">
        <f>IF(ISERROR(VLOOKUP($A3*10+2,'データ作成貼付２'!$B$2:$M$280,'データ完成'!J$1,FALSE))=TRUE,"",VLOOKUP($A3*10+2,'データ作成貼付２'!$B$2:$M$280,'データ完成'!J$1,FALSE))</f>
      </c>
      <c r="K3" s="12">
        <f>IF(ISERROR(VLOOKUP($A3*10+3,'データ作成貼付２'!$B$2:$M$280,'データ完成'!K$1,FALSE))=TRUE,"",VLOOKUP($A3*10+3,'データ作成貼付２'!$B$2:$M$280,'データ完成'!K$1,FALSE))</f>
      </c>
      <c r="L3" s="13">
        <f>IF(ISERROR(VLOOKUP($A3*10+4,'データ作成貼付２'!$B$2:$M$280,'データ完成'!L$1,FALSE))=TRUE,"","○")</f>
      </c>
      <c r="M3" s="12">
        <f>IF(L3="","",VLOOKUP($H3,'記録入力1'!$E$159:$O$188,11,FALSE))</f>
      </c>
      <c r="N3" s="13">
        <f>IF(ISERROR(VLOOKUP($A3*10+5,'データ作成貼付２'!$B$2:$M$280,'データ完成'!N$1,FALSE))=TRUE,"","○")</f>
      </c>
      <c r="O3" s="12">
        <f>IF(N3="","",VLOOKUP($H3,'記録入力1'!$E$189:$O$288,11,FALSE))</f>
      </c>
      <c r="P3" s="12">
        <f>IF(I3="","",VLOOKUP(LEFT(I3,5),'初期設定1'!$E$18:$F$59,2,FALSE))</f>
      </c>
      <c r="Q3" s="12">
        <f>LEFT($I3,5)&amp;$H3</f>
      </c>
      <c r="R3" s="12" t="e">
        <f>VLOOKUP($Q3,'記録入力1'!$B$4:$I$285,8,FALSE)</f>
        <v>#N/A</v>
      </c>
      <c r="S3" s="12">
        <f>IF(J3="","",VLOOKUP(LEFT(J3,5),'初期設定1'!$E$18:$F$59,2,FALSE))</f>
      </c>
      <c r="T3" s="12">
        <f>LEFT($J3,5)&amp;$H3</f>
      </c>
      <c r="U3" s="12" t="e">
        <f>VLOOKUP($T3,'記録入力1'!$B$4:$I$285,8,FALSE)</f>
        <v>#N/A</v>
      </c>
      <c r="V3" s="12">
        <f>IF(K3="","",VLOOKUP(LEFT(K3,5),'初期設定1'!$E$18:$F$59,2,FALSE))</f>
      </c>
      <c r="W3" s="12">
        <f>LEFT($K3,5)&amp;$H3</f>
      </c>
      <c r="X3" s="12" t="e">
        <f>VLOOKUP($W3,'記録入力1'!$B$4:$I$285,8,FALSE)</f>
        <v>#N/A</v>
      </c>
      <c r="Y3" s="12">
        <f>IF(G3="","",VLOOKUP(VALUE(RIGHT(G3,6)),'学校番号'!$A$2:$B$51,2))</f>
      </c>
    </row>
    <row r="4" spans="1:25" ht="13.5">
      <c r="A4" s="5">
        <v>2</v>
      </c>
      <c r="B4" s="11">
        <f>IF(ISERROR(VLOOKUP($A4,'データ作成貼付２'!$A$2:$M$280,'データ完成'!B$1,FALSE))=TRUE,"",VLOOKUP($A4,'データ作成貼付２'!$A$2:$M$280,'データ完成'!B$1,FALSE))</f>
      </c>
      <c r="C4" s="11">
        <f>IF(ISERROR(VLOOKUP($A4,'データ作成貼付２'!$A$2:$M$280,'データ完成'!C$1,FALSE))=TRUE,"",VLOOKUP($A4,'データ作成貼付２'!$A$2:$M$280,'データ完成'!C$1,FALSE))</f>
      </c>
      <c r="D4" s="11">
        <f>IF(ISERROR(VLOOKUP($A4,'データ作成貼付２'!$A$2:$M$280,'データ完成'!D$1,FALSE))=TRUE,"",VLOOKUP($A4,'データ作成貼付２'!$A$2:$M$280,'データ完成'!D$1,FALSE))</f>
      </c>
      <c r="E4" s="11">
        <f>IF(ISERROR(VLOOKUP($A4,'データ作成貼付２'!$A$2:$M$280,'データ完成'!E$1,FALSE))=TRUE,"",VLOOKUP($A4,'データ作成貼付２'!$A$2:$M$280,'データ完成'!E$1,FALSE))</f>
      </c>
      <c r="F4" s="11">
        <f>IF(ISERROR(VLOOKUP($A4,'データ作成貼付２'!$A$2:$M$280,'データ完成'!F$1,FALSE))=TRUE,"",VLOOKUP($A4,'データ作成貼付２'!$A$2:$M$280,'データ完成'!F$1,FALSE))</f>
      </c>
      <c r="G4" s="11">
        <f>IF(ISERROR(VLOOKUP($A4,'データ作成貼付２'!$A$2:$M$280,'データ完成'!G$1,FALSE))=TRUE,"",VLOOKUP($A4,'データ作成貼付２'!$A$2:$M$280,'データ完成'!G$1,FALSE))</f>
      </c>
      <c r="H4" s="11">
        <f>IF(ISERROR(VLOOKUP($A4,'データ作成貼付２'!$A$2:$M$280,'データ完成'!H$1,FALSE))=TRUE,"",VLOOKUP($A4,'データ作成貼付２'!$A$2:$M$280,'データ完成'!H$1,FALSE))</f>
      </c>
      <c r="I4" s="12">
        <f>IF(ISERROR(VLOOKUP($A4*10+1,'データ作成貼付２'!$B$2:$M$280,'データ完成'!I$1,FALSE))=TRUE,"",VLOOKUP($A4*10+1,'データ作成貼付２'!$B$2:$M$280,'データ完成'!I$1,FALSE))</f>
      </c>
      <c r="J4" s="12">
        <f>IF(ISERROR(VLOOKUP($A4*10+2,'データ作成貼付２'!$B$2:$M$280,'データ完成'!J$1,FALSE))=TRUE,"",VLOOKUP($A4*10+2,'データ作成貼付２'!$B$2:$M$280,'データ完成'!J$1,FALSE))</f>
      </c>
      <c r="K4" s="12">
        <f>IF(ISERROR(VLOOKUP($A4*10+3,'データ作成貼付２'!$B$2:$M$280,'データ完成'!K$1,FALSE))=TRUE,"",VLOOKUP($A4*10+3,'データ作成貼付２'!$B$2:$M$280,'データ完成'!K$1,FALSE))</f>
      </c>
      <c r="L4" s="13">
        <f>IF(ISERROR(VLOOKUP($A4*10+4,'データ作成貼付２'!$B$2:$M$280,'データ完成'!L$1,FALSE))=TRUE,"","○")</f>
      </c>
      <c r="M4" s="12">
        <f>IF(L4="","",VLOOKUP($H4,'記録入力1'!$E$159:$O$188,11,FALSE))</f>
      </c>
      <c r="N4" s="13">
        <f>IF(ISERROR(VLOOKUP($A4*10+5,'データ作成貼付２'!$B$2:$M$280,'データ完成'!N$1,FALSE))=TRUE,"","○")</f>
      </c>
      <c r="O4" s="12">
        <f>IF(N4="","",VLOOKUP($H4,'記録入力1'!$E$189:$O$288,11,FALSE))</f>
      </c>
      <c r="P4" s="12">
        <f>IF(I4="","",VLOOKUP(LEFT(I4,5),'初期設定1'!$E$18:$F$59,2,FALSE))</f>
      </c>
      <c r="Q4" s="12">
        <f aca="true" t="shared" si="0" ref="Q4:Q67">LEFT($I4,5)&amp;$H4</f>
      </c>
      <c r="R4" s="12" t="e">
        <f>VLOOKUP($Q4,'記録入力1'!$B$4:$I$285,8,FALSE)</f>
        <v>#N/A</v>
      </c>
      <c r="S4" s="12">
        <f>IF(J4="","",VLOOKUP(LEFT(J4,5),'初期設定1'!$E$18:$F$59,2,FALSE))</f>
      </c>
      <c r="T4" s="12">
        <f aca="true" t="shared" si="1" ref="T4:T67">LEFT($J4,5)&amp;$H4</f>
      </c>
      <c r="U4" s="12" t="e">
        <f>VLOOKUP($T4,'記録入力1'!$B$4:$I$285,8,FALSE)</f>
        <v>#N/A</v>
      </c>
      <c r="V4" s="12">
        <f>IF(K4="","",VLOOKUP(LEFT(K4,5),'初期設定1'!$E$18:$F$59,2,FALSE))</f>
      </c>
      <c r="W4" s="12">
        <f aca="true" t="shared" si="2" ref="W4:W67">LEFT($K4,5)&amp;$H4</f>
      </c>
      <c r="X4" s="12" t="e">
        <f>VLOOKUP($W4,'記録入力1'!$B$4:$I$285,8,FALSE)</f>
        <v>#N/A</v>
      </c>
      <c r="Y4" s="12">
        <f>IF(G4="","",VLOOKUP(VALUE(RIGHT(G4,6)),'学校番号'!$A$2:$B$51,2))</f>
      </c>
    </row>
    <row r="5" spans="1:25" ht="13.5">
      <c r="A5" s="5">
        <v>3</v>
      </c>
      <c r="B5" s="11">
        <f>IF(ISERROR(VLOOKUP($A5,'データ作成貼付２'!$A$2:$M$280,'データ完成'!B$1,FALSE))=TRUE,"",VLOOKUP($A5,'データ作成貼付２'!$A$2:$M$280,'データ完成'!B$1,FALSE))</f>
      </c>
      <c r="C5" s="11">
        <f>IF(ISERROR(VLOOKUP($A5,'データ作成貼付２'!$A$2:$M$280,'データ完成'!C$1,FALSE))=TRUE,"",VLOOKUP($A5,'データ作成貼付２'!$A$2:$M$280,'データ完成'!C$1,FALSE))</f>
      </c>
      <c r="D5" s="11">
        <f>IF(ISERROR(VLOOKUP($A5,'データ作成貼付２'!$A$2:$M$280,'データ完成'!D$1,FALSE))=TRUE,"",VLOOKUP($A5,'データ作成貼付２'!$A$2:$M$280,'データ完成'!D$1,FALSE))</f>
      </c>
      <c r="E5" s="11">
        <f>IF(ISERROR(VLOOKUP($A5,'データ作成貼付２'!$A$2:$M$280,'データ完成'!E$1,FALSE))=TRUE,"",VLOOKUP($A5,'データ作成貼付２'!$A$2:$M$280,'データ完成'!E$1,FALSE))</f>
      </c>
      <c r="F5" s="11">
        <f>IF(ISERROR(VLOOKUP($A5,'データ作成貼付２'!$A$2:$M$280,'データ完成'!F$1,FALSE))=TRUE,"",VLOOKUP($A5,'データ作成貼付２'!$A$2:$M$280,'データ完成'!F$1,FALSE))</f>
      </c>
      <c r="G5" s="11">
        <f>IF(ISERROR(VLOOKUP($A5,'データ作成貼付２'!$A$2:$M$280,'データ完成'!G$1,FALSE))=TRUE,"",VLOOKUP($A5,'データ作成貼付２'!$A$2:$M$280,'データ完成'!G$1,FALSE))</f>
      </c>
      <c r="H5" s="11">
        <f>IF(ISERROR(VLOOKUP($A5,'データ作成貼付２'!$A$2:$M$280,'データ完成'!H$1,FALSE))=TRUE,"",VLOOKUP($A5,'データ作成貼付２'!$A$2:$M$280,'データ完成'!H$1,FALSE))</f>
      </c>
      <c r="I5" s="12">
        <f>IF(ISERROR(VLOOKUP($A5*10+1,'データ作成貼付２'!$B$2:$M$280,'データ完成'!I$1,FALSE))=TRUE,"",VLOOKUP($A5*10+1,'データ作成貼付２'!$B$2:$M$280,'データ完成'!I$1,FALSE))</f>
      </c>
      <c r="J5" s="12">
        <f>IF(ISERROR(VLOOKUP($A5*10+2,'データ作成貼付２'!$B$2:$M$280,'データ完成'!J$1,FALSE))=TRUE,"",VLOOKUP($A5*10+2,'データ作成貼付２'!$B$2:$M$280,'データ完成'!J$1,FALSE))</f>
      </c>
      <c r="K5" s="12">
        <f>IF(ISERROR(VLOOKUP($A5*10+3,'データ作成貼付２'!$B$2:$M$280,'データ完成'!K$1,FALSE))=TRUE,"",VLOOKUP($A5*10+3,'データ作成貼付２'!$B$2:$M$280,'データ完成'!K$1,FALSE))</f>
      </c>
      <c r="L5" s="13">
        <f>IF(ISERROR(VLOOKUP($A5*10+4,'データ作成貼付２'!$B$2:$M$280,'データ完成'!L$1,FALSE))=TRUE,"","○")</f>
      </c>
      <c r="M5" s="12">
        <f>IF(L5="","",VLOOKUP($H5,'記録入力1'!$E$159:$O$188,11,FALSE))</f>
      </c>
      <c r="N5" s="13">
        <f>IF(ISERROR(VLOOKUP($A5*10+5,'データ作成貼付２'!$B$2:$M$280,'データ完成'!N$1,FALSE))=TRUE,"","○")</f>
      </c>
      <c r="O5" s="12">
        <f>IF(N5="","",VLOOKUP($H5,'記録入力1'!$E$189:$O$288,11,FALSE))</f>
      </c>
      <c r="P5" s="12">
        <f>IF(I5="","",VLOOKUP(LEFT(I5,5),'初期設定1'!$E$18:$F$59,2,FALSE))</f>
      </c>
      <c r="Q5" s="12">
        <f t="shared" si="0"/>
      </c>
      <c r="R5" s="12" t="e">
        <f>VLOOKUP($Q5,'記録入力1'!$B$4:$I$285,8,FALSE)</f>
        <v>#N/A</v>
      </c>
      <c r="S5" s="12">
        <f>IF(J5="","",VLOOKUP(LEFT(J5,5),'初期設定1'!$E$18:$F$59,2,FALSE))</f>
      </c>
      <c r="T5" s="12">
        <f t="shared" si="1"/>
      </c>
      <c r="U5" s="12" t="e">
        <f>VLOOKUP($T5,'記録入力1'!$B$4:$I$285,8,FALSE)</f>
        <v>#N/A</v>
      </c>
      <c r="V5" s="12">
        <f>IF(K5="","",VLOOKUP(LEFT(K5,5),'初期設定1'!$E$18:$F$59,2,FALSE))</f>
      </c>
      <c r="W5" s="12">
        <f t="shared" si="2"/>
      </c>
      <c r="X5" s="12" t="e">
        <f>VLOOKUP($W5,'記録入力1'!$B$4:$I$285,8,FALSE)</f>
        <v>#N/A</v>
      </c>
      <c r="Y5" s="12">
        <f>IF(G5="","",VLOOKUP(VALUE(RIGHT(G5,6)),'学校番号'!$A$2:$B$51,2))</f>
      </c>
    </row>
    <row r="6" spans="1:25" ht="13.5">
      <c r="A6" s="5">
        <v>4</v>
      </c>
      <c r="B6" s="11">
        <f>IF(ISERROR(VLOOKUP($A6,'データ作成貼付２'!$A$2:$M$280,'データ完成'!B$1,FALSE))=TRUE,"",VLOOKUP($A6,'データ作成貼付２'!$A$2:$M$280,'データ完成'!B$1,FALSE))</f>
      </c>
      <c r="C6" s="11">
        <f>IF(ISERROR(VLOOKUP($A6,'データ作成貼付２'!$A$2:$M$280,'データ完成'!C$1,FALSE))=TRUE,"",VLOOKUP($A6,'データ作成貼付２'!$A$2:$M$280,'データ完成'!C$1,FALSE))</f>
      </c>
      <c r="D6" s="11">
        <f>IF(ISERROR(VLOOKUP($A6,'データ作成貼付２'!$A$2:$M$280,'データ完成'!D$1,FALSE))=TRUE,"",VLOOKUP($A6,'データ作成貼付２'!$A$2:$M$280,'データ完成'!D$1,FALSE))</f>
      </c>
      <c r="E6" s="11">
        <f>IF(ISERROR(VLOOKUP($A6,'データ作成貼付２'!$A$2:$M$280,'データ完成'!E$1,FALSE))=TRUE,"",VLOOKUP($A6,'データ作成貼付２'!$A$2:$M$280,'データ完成'!E$1,FALSE))</f>
      </c>
      <c r="F6" s="11">
        <f>IF(ISERROR(VLOOKUP($A6,'データ作成貼付２'!$A$2:$M$280,'データ完成'!F$1,FALSE))=TRUE,"",VLOOKUP($A6,'データ作成貼付２'!$A$2:$M$280,'データ完成'!F$1,FALSE))</f>
      </c>
      <c r="G6" s="11">
        <f>IF(ISERROR(VLOOKUP($A6,'データ作成貼付２'!$A$2:$M$280,'データ完成'!G$1,FALSE))=TRUE,"",VLOOKUP($A6,'データ作成貼付２'!$A$2:$M$280,'データ完成'!G$1,FALSE))</f>
      </c>
      <c r="H6" s="11">
        <f>IF(ISERROR(VLOOKUP($A6,'データ作成貼付２'!$A$2:$M$280,'データ完成'!H$1,FALSE))=TRUE,"",VLOOKUP($A6,'データ作成貼付２'!$A$2:$M$280,'データ完成'!H$1,FALSE))</f>
      </c>
      <c r="I6" s="12">
        <f>IF(ISERROR(VLOOKUP($A6*10+1,'データ作成貼付２'!$B$2:$M$280,'データ完成'!I$1,FALSE))=TRUE,"",VLOOKUP($A6*10+1,'データ作成貼付２'!$B$2:$M$280,'データ完成'!I$1,FALSE))</f>
      </c>
      <c r="J6" s="12">
        <f>IF(ISERROR(VLOOKUP($A6*10+2,'データ作成貼付２'!$B$2:$M$280,'データ完成'!J$1,FALSE))=TRUE,"",VLOOKUP($A6*10+2,'データ作成貼付２'!$B$2:$M$280,'データ完成'!J$1,FALSE))</f>
      </c>
      <c r="K6" s="12">
        <f>IF(ISERROR(VLOOKUP($A6*10+3,'データ作成貼付２'!$B$2:$M$280,'データ完成'!K$1,FALSE))=TRUE,"",VLOOKUP($A6*10+3,'データ作成貼付２'!$B$2:$M$280,'データ完成'!K$1,FALSE))</f>
      </c>
      <c r="L6" s="13">
        <f>IF(ISERROR(VLOOKUP($A6*10+4,'データ作成貼付２'!$B$2:$M$280,'データ完成'!L$1,FALSE))=TRUE,"","○")</f>
      </c>
      <c r="M6" s="12">
        <f>IF(L6="","",VLOOKUP($H6,'記録入力1'!$E$159:$O$188,11,FALSE))</f>
      </c>
      <c r="N6" s="13">
        <f>IF(ISERROR(VLOOKUP($A6*10+5,'データ作成貼付２'!$B$2:$M$280,'データ完成'!N$1,FALSE))=TRUE,"","○")</f>
      </c>
      <c r="O6" s="12">
        <f>IF(N6="","",VLOOKUP($H6,'記録入力1'!$E$189:$O$288,11,FALSE))</f>
      </c>
      <c r="P6" s="12">
        <f>IF(I6="","",VLOOKUP(LEFT(I6,5),'初期設定1'!$E$18:$F$59,2,FALSE))</f>
      </c>
      <c r="Q6" s="12">
        <f t="shared" si="0"/>
      </c>
      <c r="R6" s="12" t="e">
        <f>VLOOKUP($Q6,'記録入力1'!$B$4:$I$285,8,FALSE)</f>
        <v>#N/A</v>
      </c>
      <c r="S6" s="12">
        <f>IF(J6="","",VLOOKUP(LEFT(J6,5),'初期設定1'!$E$18:$F$59,2,FALSE))</f>
      </c>
      <c r="T6" s="12">
        <f t="shared" si="1"/>
      </c>
      <c r="U6" s="12" t="e">
        <f>VLOOKUP($T6,'記録入力1'!$B$4:$I$285,8,FALSE)</f>
        <v>#N/A</v>
      </c>
      <c r="V6" s="12">
        <f>IF(K6="","",VLOOKUP(LEFT(K6,5),'初期設定1'!$E$18:$F$59,2,FALSE))</f>
      </c>
      <c r="W6" s="12">
        <f t="shared" si="2"/>
      </c>
      <c r="X6" s="12" t="e">
        <f>VLOOKUP($W6,'記録入力1'!$B$4:$I$285,8,FALSE)</f>
        <v>#N/A</v>
      </c>
      <c r="Y6" s="12">
        <f>IF(G6="","",VLOOKUP(VALUE(RIGHT(G6,6)),'学校番号'!$A$2:$B$51,2))</f>
      </c>
    </row>
    <row r="7" spans="1:25" ht="13.5">
      <c r="A7" s="5">
        <v>5</v>
      </c>
      <c r="B7" s="11">
        <f>IF(ISERROR(VLOOKUP($A7,'データ作成貼付２'!$A$2:$M$280,'データ完成'!B$1,FALSE))=TRUE,"",VLOOKUP($A7,'データ作成貼付２'!$A$2:$M$280,'データ完成'!B$1,FALSE))</f>
      </c>
      <c r="C7" s="11">
        <f>IF(ISERROR(VLOOKUP($A7,'データ作成貼付２'!$A$2:$M$280,'データ完成'!C$1,FALSE))=TRUE,"",VLOOKUP($A7,'データ作成貼付２'!$A$2:$M$280,'データ完成'!C$1,FALSE))</f>
      </c>
      <c r="D7" s="11">
        <f>IF(ISERROR(VLOOKUP($A7,'データ作成貼付２'!$A$2:$M$280,'データ完成'!D$1,FALSE))=TRUE,"",VLOOKUP($A7,'データ作成貼付２'!$A$2:$M$280,'データ完成'!D$1,FALSE))</f>
      </c>
      <c r="E7" s="11">
        <f>IF(ISERROR(VLOOKUP($A7,'データ作成貼付２'!$A$2:$M$280,'データ完成'!E$1,FALSE))=TRUE,"",VLOOKUP($A7,'データ作成貼付２'!$A$2:$M$280,'データ完成'!E$1,FALSE))</f>
      </c>
      <c r="F7" s="11">
        <f>IF(ISERROR(VLOOKUP($A7,'データ作成貼付２'!$A$2:$M$280,'データ完成'!F$1,FALSE))=TRUE,"",VLOOKUP($A7,'データ作成貼付２'!$A$2:$M$280,'データ完成'!F$1,FALSE))</f>
      </c>
      <c r="G7" s="11">
        <f>IF(ISERROR(VLOOKUP($A7,'データ作成貼付２'!$A$2:$M$280,'データ完成'!G$1,FALSE))=TRUE,"",VLOOKUP($A7,'データ作成貼付２'!$A$2:$M$280,'データ完成'!G$1,FALSE))</f>
      </c>
      <c r="H7" s="11">
        <f>IF(ISERROR(VLOOKUP($A7,'データ作成貼付２'!$A$2:$M$280,'データ完成'!H$1,FALSE))=TRUE,"",VLOOKUP($A7,'データ作成貼付２'!$A$2:$M$280,'データ完成'!H$1,FALSE))</f>
      </c>
      <c r="I7" s="12">
        <f>IF(ISERROR(VLOOKUP($A7*10+1,'データ作成貼付２'!$B$2:$M$280,'データ完成'!I$1,FALSE))=TRUE,"",VLOOKUP($A7*10+1,'データ作成貼付２'!$B$2:$M$280,'データ完成'!I$1,FALSE))</f>
      </c>
      <c r="J7" s="12">
        <f>IF(ISERROR(VLOOKUP($A7*10+2,'データ作成貼付２'!$B$2:$M$280,'データ完成'!J$1,FALSE))=TRUE,"",VLOOKUP($A7*10+2,'データ作成貼付２'!$B$2:$M$280,'データ完成'!J$1,FALSE))</f>
      </c>
      <c r="K7" s="12">
        <f>IF(ISERROR(VLOOKUP($A7*10+3,'データ作成貼付２'!$B$2:$M$280,'データ完成'!K$1,FALSE))=TRUE,"",VLOOKUP($A7*10+3,'データ作成貼付２'!$B$2:$M$280,'データ完成'!K$1,FALSE))</f>
      </c>
      <c r="L7" s="13">
        <f>IF(ISERROR(VLOOKUP($A7*10+4,'データ作成貼付２'!$B$2:$M$280,'データ完成'!L$1,FALSE))=TRUE,"","○")</f>
      </c>
      <c r="M7" s="12">
        <f>IF(L7="","",VLOOKUP($H7,'記録入力1'!$E$159:$O$188,11,FALSE))</f>
      </c>
      <c r="N7" s="13">
        <f>IF(ISERROR(VLOOKUP($A7*10+5,'データ作成貼付２'!$B$2:$M$280,'データ完成'!N$1,FALSE))=TRUE,"","○")</f>
      </c>
      <c r="O7" s="12">
        <f>IF(N7="","",VLOOKUP($H7,'記録入力1'!$E$189:$O$288,11,FALSE))</f>
      </c>
      <c r="P7" s="12">
        <f>IF(I7="","",VLOOKUP(LEFT(I7,5),'初期設定1'!$E$18:$F$59,2,FALSE))</f>
      </c>
      <c r="Q7" s="12">
        <f t="shared" si="0"/>
      </c>
      <c r="R7" s="12" t="e">
        <f>VLOOKUP($Q7,'記録入力1'!$B$4:$I$285,8,FALSE)</f>
        <v>#N/A</v>
      </c>
      <c r="S7" s="12">
        <f>IF(J7="","",VLOOKUP(LEFT(J7,5),'初期設定1'!$E$18:$F$59,2,FALSE))</f>
      </c>
      <c r="T7" s="12">
        <f t="shared" si="1"/>
      </c>
      <c r="U7" s="12" t="e">
        <f>VLOOKUP($T7,'記録入力1'!$B$4:$I$285,8,FALSE)</f>
        <v>#N/A</v>
      </c>
      <c r="V7" s="12">
        <f>IF(K7="","",VLOOKUP(LEFT(K7,5),'初期設定1'!$E$18:$F$59,2,FALSE))</f>
      </c>
      <c r="W7" s="12">
        <f t="shared" si="2"/>
      </c>
      <c r="X7" s="12" t="e">
        <f>VLOOKUP($W7,'記録入力1'!$B$4:$I$285,8,FALSE)</f>
        <v>#N/A</v>
      </c>
      <c r="Y7" s="12">
        <f>IF(G7="","",VLOOKUP(VALUE(RIGHT(G7,6)),'学校番号'!$A$2:$B$51,2))</f>
      </c>
    </row>
    <row r="8" spans="1:25" ht="13.5">
      <c r="A8" s="5">
        <v>6</v>
      </c>
      <c r="B8" s="11">
        <f>IF(ISERROR(VLOOKUP($A8,'データ作成貼付２'!$A$2:$M$280,'データ完成'!B$1,FALSE))=TRUE,"",VLOOKUP($A8,'データ作成貼付２'!$A$2:$M$280,'データ完成'!B$1,FALSE))</f>
      </c>
      <c r="C8" s="11">
        <f>IF(ISERROR(VLOOKUP($A8,'データ作成貼付２'!$A$2:$M$280,'データ完成'!C$1,FALSE))=TRUE,"",VLOOKUP($A8,'データ作成貼付２'!$A$2:$M$280,'データ完成'!C$1,FALSE))</f>
      </c>
      <c r="D8" s="11">
        <f>IF(ISERROR(VLOOKUP($A8,'データ作成貼付２'!$A$2:$M$280,'データ完成'!D$1,FALSE))=TRUE,"",VLOOKUP($A8,'データ作成貼付２'!$A$2:$M$280,'データ完成'!D$1,FALSE))</f>
      </c>
      <c r="E8" s="11">
        <f>IF(ISERROR(VLOOKUP($A8,'データ作成貼付２'!$A$2:$M$280,'データ完成'!E$1,FALSE))=TRUE,"",VLOOKUP($A8,'データ作成貼付２'!$A$2:$M$280,'データ完成'!E$1,FALSE))</f>
      </c>
      <c r="F8" s="11">
        <f>IF(ISERROR(VLOOKUP($A8,'データ作成貼付２'!$A$2:$M$280,'データ完成'!F$1,FALSE))=TRUE,"",VLOOKUP($A8,'データ作成貼付２'!$A$2:$M$280,'データ完成'!F$1,FALSE))</f>
      </c>
      <c r="G8" s="11">
        <f>IF(ISERROR(VLOOKUP($A8,'データ作成貼付２'!$A$2:$M$280,'データ完成'!G$1,FALSE))=TRUE,"",VLOOKUP($A8,'データ作成貼付２'!$A$2:$M$280,'データ完成'!G$1,FALSE))</f>
      </c>
      <c r="H8" s="11">
        <f>IF(ISERROR(VLOOKUP($A8,'データ作成貼付２'!$A$2:$M$280,'データ完成'!H$1,FALSE))=TRUE,"",VLOOKUP($A8,'データ作成貼付２'!$A$2:$M$280,'データ完成'!H$1,FALSE))</f>
      </c>
      <c r="I8" s="12">
        <f>IF(ISERROR(VLOOKUP($A8*10+1,'データ作成貼付２'!$B$2:$M$280,'データ完成'!I$1,FALSE))=TRUE,"",VLOOKUP($A8*10+1,'データ作成貼付２'!$B$2:$M$280,'データ完成'!I$1,FALSE))</f>
      </c>
      <c r="J8" s="12">
        <f>IF(ISERROR(VLOOKUP($A8*10+2,'データ作成貼付２'!$B$2:$M$280,'データ完成'!J$1,FALSE))=TRUE,"",VLOOKUP($A8*10+2,'データ作成貼付２'!$B$2:$M$280,'データ完成'!J$1,FALSE))</f>
      </c>
      <c r="K8" s="12">
        <f>IF(ISERROR(VLOOKUP($A8*10+3,'データ作成貼付２'!$B$2:$M$280,'データ完成'!K$1,FALSE))=TRUE,"",VLOOKUP($A8*10+3,'データ作成貼付２'!$B$2:$M$280,'データ完成'!K$1,FALSE))</f>
      </c>
      <c r="L8" s="13">
        <f>IF(ISERROR(VLOOKUP($A8*10+4,'データ作成貼付２'!$B$2:$M$280,'データ完成'!L$1,FALSE))=TRUE,"","○")</f>
      </c>
      <c r="M8" s="12">
        <f>IF(L8="","",VLOOKUP($H8,'記録入力1'!$E$159:$O$188,11,FALSE))</f>
      </c>
      <c r="N8" s="13">
        <f>IF(ISERROR(VLOOKUP($A8*10+5,'データ作成貼付２'!$B$2:$M$280,'データ完成'!N$1,FALSE))=TRUE,"","○")</f>
      </c>
      <c r="O8" s="12">
        <f>IF(N8="","",VLOOKUP($H8,'記録入力1'!$E$189:$O$288,11,FALSE))</f>
      </c>
      <c r="P8" s="12">
        <f>IF(I8="","",VLOOKUP(LEFT(I8,5),'初期設定1'!$E$18:$F$59,2,FALSE))</f>
      </c>
      <c r="Q8" s="12">
        <f t="shared" si="0"/>
      </c>
      <c r="R8" s="12" t="e">
        <f>VLOOKUP($Q8,'記録入力1'!$B$4:$I$285,8,FALSE)</f>
        <v>#N/A</v>
      </c>
      <c r="S8" s="12">
        <f>IF(J8="","",VLOOKUP(LEFT(J8,5),'初期設定1'!$E$18:$F$59,2,FALSE))</f>
      </c>
      <c r="T8" s="12">
        <f t="shared" si="1"/>
      </c>
      <c r="U8" s="12" t="e">
        <f>VLOOKUP($T8,'記録入力1'!$B$4:$I$285,8,FALSE)</f>
        <v>#N/A</v>
      </c>
      <c r="V8" s="12">
        <f>IF(K8="","",VLOOKUP(LEFT(K8,5),'初期設定1'!$E$18:$F$59,2,FALSE))</f>
      </c>
      <c r="W8" s="12">
        <f t="shared" si="2"/>
      </c>
      <c r="X8" s="12" t="e">
        <f>VLOOKUP($W8,'記録入力1'!$B$4:$I$285,8,FALSE)</f>
        <v>#N/A</v>
      </c>
      <c r="Y8" s="12">
        <f>IF(G8="","",VLOOKUP(VALUE(RIGHT(G8,6)),'学校番号'!$A$2:$B$51,2))</f>
      </c>
    </row>
    <row r="9" spans="1:25" ht="13.5">
      <c r="A9" s="5">
        <v>7</v>
      </c>
      <c r="B9" s="11">
        <f>IF(ISERROR(VLOOKUP($A9,'データ作成貼付２'!$A$2:$M$280,'データ完成'!B$1,FALSE))=TRUE,"",VLOOKUP($A9,'データ作成貼付２'!$A$2:$M$280,'データ完成'!B$1,FALSE))</f>
      </c>
      <c r="C9" s="11">
        <f>IF(ISERROR(VLOOKUP($A9,'データ作成貼付２'!$A$2:$M$280,'データ完成'!C$1,FALSE))=TRUE,"",VLOOKUP($A9,'データ作成貼付２'!$A$2:$M$280,'データ完成'!C$1,FALSE))</f>
      </c>
      <c r="D9" s="11">
        <f>IF(ISERROR(VLOOKUP($A9,'データ作成貼付２'!$A$2:$M$280,'データ完成'!D$1,FALSE))=TRUE,"",VLOOKUP($A9,'データ作成貼付２'!$A$2:$M$280,'データ完成'!D$1,FALSE))</f>
      </c>
      <c r="E9" s="11">
        <f>IF(ISERROR(VLOOKUP($A9,'データ作成貼付２'!$A$2:$M$280,'データ完成'!E$1,FALSE))=TRUE,"",VLOOKUP($A9,'データ作成貼付２'!$A$2:$M$280,'データ完成'!E$1,FALSE))</f>
      </c>
      <c r="F9" s="11">
        <f>IF(ISERROR(VLOOKUP($A9,'データ作成貼付２'!$A$2:$M$280,'データ完成'!F$1,FALSE))=TRUE,"",VLOOKUP($A9,'データ作成貼付２'!$A$2:$M$280,'データ完成'!F$1,FALSE))</f>
      </c>
      <c r="G9" s="11">
        <f>IF(ISERROR(VLOOKUP($A9,'データ作成貼付２'!$A$2:$M$280,'データ完成'!G$1,FALSE))=TRUE,"",VLOOKUP($A9,'データ作成貼付２'!$A$2:$M$280,'データ完成'!G$1,FALSE))</f>
      </c>
      <c r="H9" s="11">
        <f>IF(ISERROR(VLOOKUP($A9,'データ作成貼付２'!$A$2:$M$280,'データ完成'!H$1,FALSE))=TRUE,"",VLOOKUP($A9,'データ作成貼付２'!$A$2:$M$280,'データ完成'!H$1,FALSE))</f>
      </c>
      <c r="I9" s="12">
        <f>IF(ISERROR(VLOOKUP($A9*10+1,'データ作成貼付２'!$B$2:$M$280,'データ完成'!I$1,FALSE))=TRUE,"",VLOOKUP($A9*10+1,'データ作成貼付２'!$B$2:$M$280,'データ完成'!I$1,FALSE))</f>
      </c>
      <c r="J9" s="12">
        <f>IF(ISERROR(VLOOKUP($A9*10+2,'データ作成貼付２'!$B$2:$M$280,'データ完成'!J$1,FALSE))=TRUE,"",VLOOKUP($A9*10+2,'データ作成貼付２'!$B$2:$M$280,'データ完成'!J$1,FALSE))</f>
      </c>
      <c r="K9" s="12">
        <f>IF(ISERROR(VLOOKUP($A9*10+3,'データ作成貼付２'!$B$2:$M$280,'データ完成'!K$1,FALSE))=TRUE,"",VLOOKUP($A9*10+3,'データ作成貼付２'!$B$2:$M$280,'データ完成'!K$1,FALSE))</f>
      </c>
      <c r="L9" s="13">
        <f>IF(ISERROR(VLOOKUP($A9*10+4,'データ作成貼付２'!$B$2:$M$280,'データ完成'!L$1,FALSE))=TRUE,"","○")</f>
      </c>
      <c r="M9" s="12">
        <f>IF(L9="","",VLOOKUP($H9,'記録入力1'!$E$159:$O$188,11,FALSE))</f>
      </c>
      <c r="N9" s="13">
        <f>IF(ISERROR(VLOOKUP($A9*10+5,'データ作成貼付２'!$B$2:$M$280,'データ完成'!N$1,FALSE))=TRUE,"","○")</f>
      </c>
      <c r="O9" s="12">
        <f>IF(N9="","",VLOOKUP($H9,'記録入力1'!$E$189:$O$288,11,FALSE))</f>
      </c>
      <c r="P9" s="12">
        <f>IF(I9="","",VLOOKUP(LEFT(I9,5),'初期設定1'!$E$18:$F$59,2,FALSE))</f>
      </c>
      <c r="Q9" s="12">
        <f t="shared" si="0"/>
      </c>
      <c r="R9" s="12" t="e">
        <f>VLOOKUP($Q9,'記録入力1'!$B$4:$I$285,8,FALSE)</f>
        <v>#N/A</v>
      </c>
      <c r="S9" s="12">
        <f>IF(J9="","",VLOOKUP(LEFT(J9,5),'初期設定1'!$E$18:$F$59,2,FALSE))</f>
      </c>
      <c r="T9" s="12">
        <f t="shared" si="1"/>
      </c>
      <c r="U9" s="12" t="e">
        <f>VLOOKUP($T9,'記録入力1'!$B$4:$I$285,8,FALSE)</f>
        <v>#N/A</v>
      </c>
      <c r="V9" s="12">
        <f>IF(K9="","",VLOOKUP(LEFT(K9,5),'初期設定1'!$E$18:$F$59,2,FALSE))</f>
      </c>
      <c r="W9" s="12">
        <f t="shared" si="2"/>
      </c>
      <c r="X9" s="12" t="e">
        <f>VLOOKUP($W9,'記録入力1'!$B$4:$I$285,8,FALSE)</f>
        <v>#N/A</v>
      </c>
      <c r="Y9" s="12">
        <f>IF(G9="","",VLOOKUP(VALUE(RIGHT(G9,6)),'学校番号'!$A$2:$B$51,2))</f>
      </c>
    </row>
    <row r="10" spans="1:25" ht="13.5">
      <c r="A10" s="5">
        <v>8</v>
      </c>
      <c r="B10" s="11">
        <f>IF(ISERROR(VLOOKUP($A10,'データ作成貼付２'!$A$2:$M$280,'データ完成'!B$1,FALSE))=TRUE,"",VLOOKUP($A10,'データ作成貼付２'!$A$2:$M$280,'データ完成'!B$1,FALSE))</f>
      </c>
      <c r="C10" s="11">
        <f>IF(ISERROR(VLOOKUP($A10,'データ作成貼付２'!$A$2:$M$280,'データ完成'!C$1,FALSE))=TRUE,"",VLOOKUP($A10,'データ作成貼付２'!$A$2:$M$280,'データ完成'!C$1,FALSE))</f>
      </c>
      <c r="D10" s="11">
        <f>IF(ISERROR(VLOOKUP($A10,'データ作成貼付２'!$A$2:$M$280,'データ完成'!D$1,FALSE))=TRUE,"",VLOOKUP($A10,'データ作成貼付２'!$A$2:$M$280,'データ完成'!D$1,FALSE))</f>
      </c>
      <c r="E10" s="11">
        <f>IF(ISERROR(VLOOKUP($A10,'データ作成貼付２'!$A$2:$M$280,'データ完成'!E$1,FALSE))=TRUE,"",VLOOKUP($A10,'データ作成貼付２'!$A$2:$M$280,'データ完成'!E$1,FALSE))</f>
      </c>
      <c r="F10" s="11">
        <f>IF(ISERROR(VLOOKUP($A10,'データ作成貼付２'!$A$2:$M$280,'データ完成'!F$1,FALSE))=TRUE,"",VLOOKUP($A10,'データ作成貼付２'!$A$2:$M$280,'データ完成'!F$1,FALSE))</f>
      </c>
      <c r="G10" s="11">
        <f>IF(ISERROR(VLOOKUP($A10,'データ作成貼付２'!$A$2:$M$280,'データ完成'!G$1,FALSE))=TRUE,"",VLOOKUP($A10,'データ作成貼付２'!$A$2:$M$280,'データ完成'!G$1,FALSE))</f>
      </c>
      <c r="H10" s="11">
        <f>IF(ISERROR(VLOOKUP($A10,'データ作成貼付２'!$A$2:$M$280,'データ完成'!H$1,FALSE))=TRUE,"",VLOOKUP($A10,'データ作成貼付２'!$A$2:$M$280,'データ完成'!H$1,FALSE))</f>
      </c>
      <c r="I10" s="12">
        <f>IF(ISERROR(VLOOKUP($A10*10+1,'データ作成貼付２'!$B$2:$M$280,'データ完成'!I$1,FALSE))=TRUE,"",VLOOKUP($A10*10+1,'データ作成貼付２'!$B$2:$M$280,'データ完成'!I$1,FALSE))</f>
      </c>
      <c r="J10" s="12">
        <f>IF(ISERROR(VLOOKUP($A10*10+2,'データ作成貼付２'!$B$2:$M$280,'データ完成'!J$1,FALSE))=TRUE,"",VLOOKUP($A10*10+2,'データ作成貼付２'!$B$2:$M$280,'データ完成'!J$1,FALSE))</f>
      </c>
      <c r="K10" s="12">
        <f>IF(ISERROR(VLOOKUP($A10*10+3,'データ作成貼付２'!$B$2:$M$280,'データ完成'!K$1,FALSE))=TRUE,"",VLOOKUP($A10*10+3,'データ作成貼付２'!$B$2:$M$280,'データ完成'!K$1,FALSE))</f>
      </c>
      <c r="L10" s="13">
        <f>IF(ISERROR(VLOOKUP($A10*10+4,'データ作成貼付２'!$B$2:$M$280,'データ完成'!L$1,FALSE))=TRUE,"","○")</f>
      </c>
      <c r="M10" s="12">
        <f>IF(L10="","",VLOOKUP($H10,'記録入力1'!$E$159:$O$188,11,FALSE))</f>
      </c>
      <c r="N10" s="13">
        <f>IF(ISERROR(VLOOKUP($A10*10+5,'データ作成貼付２'!$B$2:$M$280,'データ完成'!N$1,FALSE))=TRUE,"","○")</f>
      </c>
      <c r="O10" s="12">
        <f>IF(N10="","",VLOOKUP($H10,'記録入力1'!$E$189:$O$288,11,FALSE))</f>
      </c>
      <c r="P10" s="12">
        <f>IF(I10="","",VLOOKUP(LEFT(I10,5),'初期設定1'!$E$18:$F$59,2,FALSE))</f>
      </c>
      <c r="Q10" s="12">
        <f t="shared" si="0"/>
      </c>
      <c r="R10" s="12" t="e">
        <f>VLOOKUP($Q10,'記録入力1'!$B$4:$I$285,8,FALSE)</f>
        <v>#N/A</v>
      </c>
      <c r="S10" s="12">
        <f>IF(J10="","",VLOOKUP(LEFT(J10,5),'初期設定1'!$E$18:$F$59,2,FALSE))</f>
      </c>
      <c r="T10" s="12">
        <f t="shared" si="1"/>
      </c>
      <c r="U10" s="12" t="e">
        <f>VLOOKUP($T10,'記録入力1'!$B$4:$I$285,8,FALSE)</f>
        <v>#N/A</v>
      </c>
      <c r="V10" s="12">
        <f>IF(K10="","",VLOOKUP(LEFT(K10,5),'初期設定1'!$E$18:$F$59,2,FALSE))</f>
      </c>
      <c r="W10" s="12">
        <f t="shared" si="2"/>
      </c>
      <c r="X10" s="12" t="e">
        <f>VLOOKUP($W10,'記録入力1'!$B$4:$I$285,8,FALSE)</f>
        <v>#N/A</v>
      </c>
      <c r="Y10" s="12">
        <f>IF(G10="","",VLOOKUP(VALUE(RIGHT(G10,6)),'学校番号'!$A$2:$B$51,2))</f>
      </c>
    </row>
    <row r="11" spans="1:25" ht="13.5">
      <c r="A11" s="5">
        <v>9</v>
      </c>
      <c r="B11" s="11">
        <f>IF(ISERROR(VLOOKUP($A11,'データ作成貼付２'!$A$2:$M$280,'データ完成'!B$1,FALSE))=TRUE,"",VLOOKUP($A11,'データ作成貼付２'!$A$2:$M$280,'データ完成'!B$1,FALSE))</f>
      </c>
      <c r="C11" s="11">
        <f>IF(ISERROR(VLOOKUP($A11,'データ作成貼付２'!$A$2:$M$280,'データ完成'!C$1,FALSE))=TRUE,"",VLOOKUP($A11,'データ作成貼付２'!$A$2:$M$280,'データ完成'!C$1,FALSE))</f>
      </c>
      <c r="D11" s="11">
        <f>IF(ISERROR(VLOOKUP($A11,'データ作成貼付２'!$A$2:$M$280,'データ完成'!D$1,FALSE))=TRUE,"",VLOOKUP($A11,'データ作成貼付２'!$A$2:$M$280,'データ完成'!D$1,FALSE))</f>
      </c>
      <c r="E11" s="11">
        <f>IF(ISERROR(VLOOKUP($A11,'データ作成貼付２'!$A$2:$M$280,'データ完成'!E$1,FALSE))=TRUE,"",VLOOKUP($A11,'データ作成貼付２'!$A$2:$M$280,'データ完成'!E$1,FALSE))</f>
      </c>
      <c r="F11" s="11">
        <f>IF(ISERROR(VLOOKUP($A11,'データ作成貼付２'!$A$2:$M$280,'データ完成'!F$1,FALSE))=TRUE,"",VLOOKUP($A11,'データ作成貼付２'!$A$2:$M$280,'データ完成'!F$1,FALSE))</f>
      </c>
      <c r="G11" s="11">
        <f>IF(ISERROR(VLOOKUP($A11,'データ作成貼付２'!$A$2:$M$280,'データ完成'!G$1,FALSE))=TRUE,"",VLOOKUP($A11,'データ作成貼付２'!$A$2:$M$280,'データ完成'!G$1,FALSE))</f>
      </c>
      <c r="H11" s="11">
        <f>IF(ISERROR(VLOOKUP($A11,'データ作成貼付２'!$A$2:$M$280,'データ完成'!H$1,FALSE))=TRUE,"",VLOOKUP($A11,'データ作成貼付２'!$A$2:$M$280,'データ完成'!H$1,FALSE))</f>
      </c>
      <c r="I11" s="12">
        <f>IF(ISERROR(VLOOKUP($A11*10+1,'データ作成貼付２'!$B$2:$M$280,'データ完成'!I$1,FALSE))=TRUE,"",VLOOKUP($A11*10+1,'データ作成貼付２'!$B$2:$M$280,'データ完成'!I$1,FALSE))</f>
      </c>
      <c r="J11" s="12">
        <f>IF(ISERROR(VLOOKUP($A11*10+2,'データ作成貼付２'!$B$2:$M$280,'データ完成'!J$1,FALSE))=TRUE,"",VLOOKUP($A11*10+2,'データ作成貼付２'!$B$2:$M$280,'データ完成'!J$1,FALSE))</f>
      </c>
      <c r="K11" s="12">
        <f>IF(ISERROR(VLOOKUP($A11*10+3,'データ作成貼付２'!$B$2:$M$280,'データ完成'!K$1,FALSE))=TRUE,"",VLOOKUP($A11*10+3,'データ作成貼付２'!$B$2:$M$280,'データ完成'!K$1,FALSE))</f>
      </c>
      <c r="L11" s="13">
        <f>IF(ISERROR(VLOOKUP($A11*10+4,'データ作成貼付２'!$B$2:$M$280,'データ完成'!L$1,FALSE))=TRUE,"","○")</f>
      </c>
      <c r="M11" s="12">
        <f>IF(L11="","",VLOOKUP($H11,'記録入力1'!$E$159:$O$188,11,FALSE))</f>
      </c>
      <c r="N11" s="13">
        <f>IF(ISERROR(VLOOKUP($A11*10+5,'データ作成貼付２'!$B$2:$M$280,'データ完成'!N$1,FALSE))=TRUE,"","○")</f>
      </c>
      <c r="O11" s="12">
        <f>IF(N11="","",VLOOKUP($H11,'記録入力1'!$E$189:$O$288,11,FALSE))</f>
      </c>
      <c r="P11" s="12">
        <f>IF(I11="","",VLOOKUP(LEFT(I11,5),'初期設定1'!$E$18:$F$59,2,FALSE))</f>
      </c>
      <c r="Q11" s="12">
        <f t="shared" si="0"/>
      </c>
      <c r="R11" s="12" t="e">
        <f>VLOOKUP($Q11,'記録入力1'!$B$4:$I$285,8,FALSE)</f>
        <v>#N/A</v>
      </c>
      <c r="S11" s="12">
        <f>IF(J11="","",VLOOKUP(LEFT(J11,5),'初期設定1'!$E$18:$F$59,2,FALSE))</f>
      </c>
      <c r="T11" s="12">
        <f t="shared" si="1"/>
      </c>
      <c r="U11" s="12" t="e">
        <f>VLOOKUP($T11,'記録入力1'!$B$4:$I$285,8,FALSE)</f>
        <v>#N/A</v>
      </c>
      <c r="V11" s="12">
        <f>IF(K11="","",VLOOKUP(LEFT(K11,5),'初期設定1'!$E$18:$F$59,2,FALSE))</f>
      </c>
      <c r="W11" s="12">
        <f t="shared" si="2"/>
      </c>
      <c r="X11" s="12" t="e">
        <f>VLOOKUP($W11,'記録入力1'!$B$4:$I$285,8,FALSE)</f>
        <v>#N/A</v>
      </c>
      <c r="Y11" s="12">
        <f>IF(G11="","",VLOOKUP(VALUE(RIGHT(G11,6)),'学校番号'!$A$2:$B$51,2))</f>
      </c>
    </row>
    <row r="12" spans="1:25" ht="13.5">
      <c r="A12" s="5">
        <v>10</v>
      </c>
      <c r="B12" s="11">
        <f>IF(ISERROR(VLOOKUP($A12,'データ作成貼付２'!$A$2:$M$280,'データ完成'!B$1,FALSE))=TRUE,"",VLOOKUP($A12,'データ作成貼付２'!$A$2:$M$280,'データ完成'!B$1,FALSE))</f>
      </c>
      <c r="C12" s="11">
        <f>IF(ISERROR(VLOOKUP($A12,'データ作成貼付２'!$A$2:$M$280,'データ完成'!C$1,FALSE))=TRUE,"",VLOOKUP($A12,'データ作成貼付２'!$A$2:$M$280,'データ完成'!C$1,FALSE))</f>
      </c>
      <c r="D12" s="11">
        <f>IF(ISERROR(VLOOKUP($A12,'データ作成貼付２'!$A$2:$M$280,'データ完成'!D$1,FALSE))=TRUE,"",VLOOKUP($A12,'データ作成貼付２'!$A$2:$M$280,'データ完成'!D$1,FALSE))</f>
      </c>
      <c r="E12" s="11">
        <f>IF(ISERROR(VLOOKUP($A12,'データ作成貼付２'!$A$2:$M$280,'データ完成'!E$1,FALSE))=TRUE,"",VLOOKUP($A12,'データ作成貼付２'!$A$2:$M$280,'データ完成'!E$1,FALSE))</f>
      </c>
      <c r="F12" s="11">
        <f>IF(ISERROR(VLOOKUP($A12,'データ作成貼付２'!$A$2:$M$280,'データ完成'!F$1,FALSE))=TRUE,"",VLOOKUP($A12,'データ作成貼付２'!$A$2:$M$280,'データ完成'!F$1,FALSE))</f>
      </c>
      <c r="G12" s="11">
        <f>IF(ISERROR(VLOOKUP($A12,'データ作成貼付２'!$A$2:$M$280,'データ完成'!G$1,FALSE))=TRUE,"",VLOOKUP($A12,'データ作成貼付２'!$A$2:$M$280,'データ完成'!G$1,FALSE))</f>
      </c>
      <c r="H12" s="11">
        <f>IF(ISERROR(VLOOKUP($A12,'データ作成貼付２'!$A$2:$M$280,'データ完成'!H$1,FALSE))=TRUE,"",VLOOKUP($A12,'データ作成貼付２'!$A$2:$M$280,'データ完成'!H$1,FALSE))</f>
      </c>
      <c r="I12" s="12">
        <f>IF(ISERROR(VLOOKUP($A12*10+1,'データ作成貼付２'!$B$2:$M$280,'データ完成'!I$1,FALSE))=TRUE,"",VLOOKUP($A12*10+1,'データ作成貼付２'!$B$2:$M$280,'データ完成'!I$1,FALSE))</f>
      </c>
      <c r="J12" s="12">
        <f>IF(ISERROR(VLOOKUP($A12*10+2,'データ作成貼付２'!$B$2:$M$280,'データ完成'!J$1,FALSE))=TRUE,"",VLOOKUP($A12*10+2,'データ作成貼付２'!$B$2:$M$280,'データ完成'!J$1,FALSE))</f>
      </c>
      <c r="K12" s="12">
        <f>IF(ISERROR(VLOOKUP($A12*10+3,'データ作成貼付２'!$B$2:$M$280,'データ完成'!K$1,FALSE))=TRUE,"",VLOOKUP($A12*10+3,'データ作成貼付２'!$B$2:$M$280,'データ完成'!K$1,FALSE))</f>
      </c>
      <c r="L12" s="13">
        <f>IF(ISERROR(VLOOKUP($A12*10+4,'データ作成貼付２'!$B$2:$M$280,'データ完成'!L$1,FALSE))=TRUE,"","○")</f>
      </c>
      <c r="M12" s="12">
        <f>IF(L12="","",VLOOKUP($H12,'記録入力1'!$E$159:$O$188,11,FALSE))</f>
      </c>
      <c r="N12" s="13">
        <f>IF(ISERROR(VLOOKUP($A12*10+5,'データ作成貼付２'!$B$2:$M$280,'データ完成'!N$1,FALSE))=TRUE,"","○")</f>
      </c>
      <c r="O12" s="12">
        <f>IF(N12="","",VLOOKUP($H12,'記録入力1'!$E$189:$O$288,11,FALSE))</f>
      </c>
      <c r="P12" s="12">
        <f>IF(I12="","",VLOOKUP(LEFT(I12,5),'初期設定1'!$E$18:$F$59,2,FALSE))</f>
      </c>
      <c r="Q12" s="12">
        <f t="shared" si="0"/>
      </c>
      <c r="R12" s="12" t="e">
        <f>VLOOKUP($Q12,'記録入力1'!$B$4:$I$285,8,FALSE)</f>
        <v>#N/A</v>
      </c>
      <c r="S12" s="12">
        <f>IF(J12="","",VLOOKUP(LEFT(J12,5),'初期設定1'!$E$18:$F$59,2,FALSE))</f>
      </c>
      <c r="T12" s="12">
        <f t="shared" si="1"/>
      </c>
      <c r="U12" s="12" t="e">
        <f>VLOOKUP($T12,'記録入力1'!$B$4:$I$285,8,FALSE)</f>
        <v>#N/A</v>
      </c>
      <c r="V12" s="12">
        <f>IF(K12="","",VLOOKUP(LEFT(K12,5),'初期設定1'!$E$18:$F$59,2,FALSE))</f>
      </c>
      <c r="W12" s="12">
        <f t="shared" si="2"/>
      </c>
      <c r="X12" s="12" t="e">
        <f>VLOOKUP($W12,'記録入力1'!$B$4:$I$285,8,FALSE)</f>
        <v>#N/A</v>
      </c>
      <c r="Y12" s="12">
        <f>IF(G12="","",VLOOKUP(VALUE(RIGHT(G12,6)),'学校番号'!$A$2:$B$51,2))</f>
      </c>
    </row>
    <row r="13" spans="1:25" ht="13.5">
      <c r="A13" s="5">
        <v>11</v>
      </c>
      <c r="B13" s="11">
        <f>IF(ISERROR(VLOOKUP($A13,'データ作成貼付２'!$A$2:$M$280,'データ完成'!B$1,FALSE))=TRUE,"",VLOOKUP($A13,'データ作成貼付２'!$A$2:$M$280,'データ完成'!B$1,FALSE))</f>
      </c>
      <c r="C13" s="11">
        <f>IF(ISERROR(VLOOKUP($A13,'データ作成貼付２'!$A$2:$M$280,'データ完成'!C$1,FALSE))=TRUE,"",VLOOKUP($A13,'データ作成貼付２'!$A$2:$M$280,'データ完成'!C$1,FALSE))</f>
      </c>
      <c r="D13" s="11">
        <f>IF(ISERROR(VLOOKUP($A13,'データ作成貼付２'!$A$2:$M$280,'データ完成'!D$1,FALSE))=TRUE,"",VLOOKUP($A13,'データ作成貼付２'!$A$2:$M$280,'データ完成'!D$1,FALSE))</f>
      </c>
      <c r="E13" s="11">
        <f>IF(ISERROR(VLOOKUP($A13,'データ作成貼付２'!$A$2:$M$280,'データ完成'!E$1,FALSE))=TRUE,"",VLOOKUP($A13,'データ作成貼付２'!$A$2:$M$280,'データ完成'!E$1,FALSE))</f>
      </c>
      <c r="F13" s="11">
        <f>IF(ISERROR(VLOOKUP($A13,'データ作成貼付２'!$A$2:$M$280,'データ完成'!F$1,FALSE))=TRUE,"",VLOOKUP($A13,'データ作成貼付２'!$A$2:$M$280,'データ完成'!F$1,FALSE))</f>
      </c>
      <c r="G13" s="11">
        <f>IF(ISERROR(VLOOKUP($A13,'データ作成貼付２'!$A$2:$M$280,'データ完成'!G$1,FALSE))=TRUE,"",VLOOKUP($A13,'データ作成貼付２'!$A$2:$M$280,'データ完成'!G$1,FALSE))</f>
      </c>
      <c r="H13" s="11">
        <f>IF(ISERROR(VLOOKUP($A13,'データ作成貼付２'!$A$2:$M$280,'データ完成'!H$1,FALSE))=TRUE,"",VLOOKUP($A13,'データ作成貼付２'!$A$2:$M$280,'データ完成'!H$1,FALSE))</f>
      </c>
      <c r="I13" s="12">
        <f>IF(ISERROR(VLOOKUP($A13*10+1,'データ作成貼付２'!$B$2:$M$280,'データ完成'!I$1,FALSE))=TRUE,"",VLOOKUP($A13*10+1,'データ作成貼付２'!$B$2:$M$280,'データ完成'!I$1,FALSE))</f>
      </c>
      <c r="J13" s="12">
        <f>IF(ISERROR(VLOOKUP($A13*10+2,'データ作成貼付２'!$B$2:$M$280,'データ完成'!J$1,FALSE))=TRUE,"",VLOOKUP($A13*10+2,'データ作成貼付２'!$B$2:$M$280,'データ完成'!J$1,FALSE))</f>
      </c>
      <c r="K13" s="12">
        <f>IF(ISERROR(VLOOKUP($A13*10+3,'データ作成貼付２'!$B$2:$M$280,'データ完成'!K$1,FALSE))=TRUE,"",VLOOKUP($A13*10+3,'データ作成貼付２'!$B$2:$M$280,'データ完成'!K$1,FALSE))</f>
      </c>
      <c r="L13" s="13">
        <f>IF(ISERROR(VLOOKUP($A13*10+4,'データ作成貼付２'!$B$2:$M$280,'データ完成'!L$1,FALSE))=TRUE,"","○")</f>
      </c>
      <c r="M13" s="12">
        <f>IF(L13="","",VLOOKUP($H13,'記録入力1'!$E$159:$O$188,11,FALSE))</f>
      </c>
      <c r="N13" s="13">
        <f>IF(ISERROR(VLOOKUP($A13*10+5,'データ作成貼付２'!$B$2:$M$280,'データ完成'!N$1,FALSE))=TRUE,"","○")</f>
      </c>
      <c r="O13" s="12">
        <f>IF(N13="","",VLOOKUP($H13,'記録入力1'!$E$189:$O$288,11,FALSE))</f>
      </c>
      <c r="P13" s="12">
        <f>IF(I13="","",VLOOKUP(LEFT(I13,5),'初期設定1'!$E$18:$F$59,2,FALSE))</f>
      </c>
      <c r="Q13" s="12">
        <f t="shared" si="0"/>
      </c>
      <c r="R13" s="12" t="e">
        <f>VLOOKUP($Q13,'記録入力1'!$B$4:$I$285,8,FALSE)</f>
        <v>#N/A</v>
      </c>
      <c r="S13" s="12">
        <f>IF(J13="","",VLOOKUP(LEFT(J13,5),'初期設定1'!$E$18:$F$59,2,FALSE))</f>
      </c>
      <c r="T13" s="12">
        <f t="shared" si="1"/>
      </c>
      <c r="U13" s="12" t="e">
        <f>VLOOKUP($T13,'記録入力1'!$B$4:$I$285,8,FALSE)</f>
        <v>#N/A</v>
      </c>
      <c r="V13" s="12">
        <f>IF(K13="","",VLOOKUP(LEFT(K13,5),'初期設定1'!$E$18:$F$59,2,FALSE))</f>
      </c>
      <c r="W13" s="12">
        <f t="shared" si="2"/>
      </c>
      <c r="X13" s="12" t="e">
        <f>VLOOKUP($W13,'記録入力1'!$B$4:$I$285,8,FALSE)</f>
        <v>#N/A</v>
      </c>
      <c r="Y13" s="12">
        <f>IF(G13="","",VLOOKUP(VALUE(RIGHT(G13,6)),'学校番号'!$A$2:$B$51,2))</f>
      </c>
    </row>
    <row r="14" spans="1:25" ht="13.5">
      <c r="A14" s="5">
        <v>12</v>
      </c>
      <c r="B14" s="11">
        <f>IF(ISERROR(VLOOKUP($A14,'データ作成貼付２'!$A$2:$M$280,'データ完成'!B$1,FALSE))=TRUE,"",VLOOKUP($A14,'データ作成貼付２'!$A$2:$M$280,'データ完成'!B$1,FALSE))</f>
      </c>
      <c r="C14" s="11">
        <f>IF(ISERROR(VLOOKUP($A14,'データ作成貼付２'!$A$2:$M$280,'データ完成'!C$1,FALSE))=TRUE,"",VLOOKUP($A14,'データ作成貼付２'!$A$2:$M$280,'データ完成'!C$1,FALSE))</f>
      </c>
      <c r="D14" s="11">
        <f>IF(ISERROR(VLOOKUP($A14,'データ作成貼付２'!$A$2:$M$280,'データ完成'!D$1,FALSE))=TRUE,"",VLOOKUP($A14,'データ作成貼付２'!$A$2:$M$280,'データ完成'!D$1,FALSE))</f>
      </c>
      <c r="E14" s="11">
        <f>IF(ISERROR(VLOOKUP($A14,'データ作成貼付２'!$A$2:$M$280,'データ完成'!E$1,FALSE))=TRUE,"",VLOOKUP($A14,'データ作成貼付２'!$A$2:$M$280,'データ完成'!E$1,FALSE))</f>
      </c>
      <c r="F14" s="11">
        <f>IF(ISERROR(VLOOKUP($A14,'データ作成貼付２'!$A$2:$M$280,'データ完成'!F$1,FALSE))=TRUE,"",VLOOKUP($A14,'データ作成貼付２'!$A$2:$M$280,'データ完成'!F$1,FALSE))</f>
      </c>
      <c r="G14" s="11">
        <f>IF(ISERROR(VLOOKUP($A14,'データ作成貼付２'!$A$2:$M$280,'データ完成'!G$1,FALSE))=TRUE,"",VLOOKUP($A14,'データ作成貼付２'!$A$2:$M$280,'データ完成'!G$1,FALSE))</f>
      </c>
      <c r="H14" s="11">
        <f>IF(ISERROR(VLOOKUP($A14,'データ作成貼付２'!$A$2:$M$280,'データ完成'!H$1,FALSE))=TRUE,"",VLOOKUP($A14,'データ作成貼付２'!$A$2:$M$280,'データ完成'!H$1,FALSE))</f>
      </c>
      <c r="I14" s="12">
        <f>IF(ISERROR(VLOOKUP($A14*10+1,'データ作成貼付２'!$B$2:$M$280,'データ完成'!I$1,FALSE))=TRUE,"",VLOOKUP($A14*10+1,'データ作成貼付２'!$B$2:$M$280,'データ完成'!I$1,FALSE))</f>
      </c>
      <c r="J14" s="12">
        <f>IF(ISERROR(VLOOKUP($A14*10+2,'データ作成貼付２'!$B$2:$M$280,'データ完成'!J$1,FALSE))=TRUE,"",VLOOKUP($A14*10+2,'データ作成貼付２'!$B$2:$M$280,'データ完成'!J$1,FALSE))</f>
      </c>
      <c r="K14" s="12">
        <f>IF(ISERROR(VLOOKUP($A14*10+3,'データ作成貼付２'!$B$2:$M$280,'データ完成'!K$1,FALSE))=TRUE,"",VLOOKUP($A14*10+3,'データ作成貼付２'!$B$2:$M$280,'データ完成'!K$1,FALSE))</f>
      </c>
      <c r="L14" s="13">
        <f>IF(ISERROR(VLOOKUP($A14*10+4,'データ作成貼付２'!$B$2:$M$280,'データ完成'!L$1,FALSE))=TRUE,"","○")</f>
      </c>
      <c r="M14" s="12">
        <f>IF(L14="","",VLOOKUP($H14,'記録入力1'!$E$159:$O$188,11,FALSE))</f>
      </c>
      <c r="N14" s="13">
        <f>IF(ISERROR(VLOOKUP($A14*10+5,'データ作成貼付２'!$B$2:$M$280,'データ完成'!N$1,FALSE))=TRUE,"","○")</f>
      </c>
      <c r="O14" s="12">
        <f>IF(N14="","",VLOOKUP($H14,'記録入力1'!$E$189:$O$288,11,FALSE))</f>
      </c>
      <c r="P14" s="12">
        <f>IF(I14="","",VLOOKUP(LEFT(I14,5),'初期設定1'!$E$18:$F$59,2,FALSE))</f>
      </c>
      <c r="Q14" s="12">
        <f t="shared" si="0"/>
      </c>
      <c r="R14" s="12" t="e">
        <f>VLOOKUP($Q14,'記録入力1'!$B$4:$I$285,8,FALSE)</f>
        <v>#N/A</v>
      </c>
      <c r="S14" s="12">
        <f>IF(J14="","",VLOOKUP(LEFT(J14,5),'初期設定1'!$E$18:$F$59,2,FALSE))</f>
      </c>
      <c r="T14" s="12">
        <f t="shared" si="1"/>
      </c>
      <c r="U14" s="12" t="e">
        <f>VLOOKUP($T14,'記録入力1'!$B$4:$I$285,8,FALSE)</f>
        <v>#N/A</v>
      </c>
      <c r="V14" s="12">
        <f>IF(K14="","",VLOOKUP(LEFT(K14,5),'初期設定1'!$E$18:$F$59,2,FALSE))</f>
      </c>
      <c r="W14" s="12">
        <f t="shared" si="2"/>
      </c>
      <c r="X14" s="12" t="e">
        <f>VLOOKUP($W14,'記録入力1'!$B$4:$I$285,8,FALSE)</f>
        <v>#N/A</v>
      </c>
      <c r="Y14" s="12">
        <f>IF(G14="","",VLOOKUP(VALUE(RIGHT(G14,6)),'学校番号'!$A$2:$B$51,2))</f>
      </c>
    </row>
    <row r="15" spans="1:25" ht="13.5">
      <c r="A15" s="5">
        <v>13</v>
      </c>
      <c r="B15" s="11">
        <f>IF(ISERROR(VLOOKUP($A15,'データ作成貼付２'!$A$2:$M$280,'データ完成'!B$1,FALSE))=TRUE,"",VLOOKUP($A15,'データ作成貼付２'!$A$2:$M$280,'データ完成'!B$1,FALSE))</f>
      </c>
      <c r="C15" s="11">
        <f>IF(ISERROR(VLOOKUP($A15,'データ作成貼付２'!$A$2:$M$280,'データ完成'!C$1,FALSE))=TRUE,"",VLOOKUP($A15,'データ作成貼付２'!$A$2:$M$280,'データ完成'!C$1,FALSE))</f>
      </c>
      <c r="D15" s="11">
        <f>IF(ISERROR(VLOOKUP($A15,'データ作成貼付２'!$A$2:$M$280,'データ完成'!D$1,FALSE))=TRUE,"",VLOOKUP($A15,'データ作成貼付２'!$A$2:$M$280,'データ完成'!D$1,FALSE))</f>
      </c>
      <c r="E15" s="11">
        <f>IF(ISERROR(VLOOKUP($A15,'データ作成貼付２'!$A$2:$M$280,'データ完成'!E$1,FALSE))=TRUE,"",VLOOKUP($A15,'データ作成貼付２'!$A$2:$M$280,'データ完成'!E$1,FALSE))</f>
      </c>
      <c r="F15" s="11">
        <f>IF(ISERROR(VLOOKUP($A15,'データ作成貼付２'!$A$2:$M$280,'データ完成'!F$1,FALSE))=TRUE,"",VLOOKUP($A15,'データ作成貼付２'!$A$2:$M$280,'データ完成'!F$1,FALSE))</f>
      </c>
      <c r="G15" s="11">
        <f>IF(ISERROR(VLOOKUP($A15,'データ作成貼付２'!$A$2:$M$280,'データ完成'!G$1,FALSE))=TRUE,"",VLOOKUP($A15,'データ作成貼付２'!$A$2:$M$280,'データ完成'!G$1,FALSE))</f>
      </c>
      <c r="H15" s="11">
        <f>IF(ISERROR(VLOOKUP($A15,'データ作成貼付２'!$A$2:$M$280,'データ完成'!H$1,FALSE))=TRUE,"",VLOOKUP($A15,'データ作成貼付２'!$A$2:$M$280,'データ完成'!H$1,FALSE))</f>
      </c>
      <c r="I15" s="12">
        <f>IF(ISERROR(VLOOKUP($A15*10+1,'データ作成貼付２'!$B$2:$M$280,'データ完成'!I$1,FALSE))=TRUE,"",VLOOKUP($A15*10+1,'データ作成貼付２'!$B$2:$M$280,'データ完成'!I$1,FALSE))</f>
      </c>
      <c r="J15" s="12">
        <f>IF(ISERROR(VLOOKUP($A15*10+2,'データ作成貼付２'!$B$2:$M$280,'データ完成'!J$1,FALSE))=TRUE,"",VLOOKUP($A15*10+2,'データ作成貼付２'!$B$2:$M$280,'データ完成'!J$1,FALSE))</f>
      </c>
      <c r="K15" s="12">
        <f>IF(ISERROR(VLOOKUP($A15*10+3,'データ作成貼付２'!$B$2:$M$280,'データ完成'!K$1,FALSE))=TRUE,"",VLOOKUP($A15*10+3,'データ作成貼付２'!$B$2:$M$280,'データ完成'!K$1,FALSE))</f>
      </c>
      <c r="L15" s="13">
        <f>IF(ISERROR(VLOOKUP($A15*10+4,'データ作成貼付２'!$B$2:$M$280,'データ完成'!L$1,FALSE))=TRUE,"","○")</f>
      </c>
      <c r="M15" s="12">
        <f>IF(L15="","",VLOOKUP($H15,'記録入力1'!$E$159:$O$188,11,FALSE))</f>
      </c>
      <c r="N15" s="13">
        <f>IF(ISERROR(VLOOKUP($A15*10+5,'データ作成貼付２'!$B$2:$M$280,'データ完成'!N$1,FALSE))=TRUE,"","○")</f>
      </c>
      <c r="O15" s="12">
        <f>IF(N15="","",VLOOKUP($H15,'記録入力1'!$E$189:$O$288,11,FALSE))</f>
      </c>
      <c r="P15" s="12">
        <f>IF(I15="","",VLOOKUP(LEFT(I15,5),'初期設定1'!$E$18:$F$59,2,FALSE))</f>
      </c>
      <c r="Q15" s="12">
        <f t="shared" si="0"/>
      </c>
      <c r="R15" s="12" t="e">
        <f>VLOOKUP($Q15,'記録入力1'!$B$4:$I$285,8,FALSE)</f>
        <v>#N/A</v>
      </c>
      <c r="S15" s="12">
        <f>IF(J15="","",VLOOKUP(LEFT(J15,5),'初期設定1'!$E$18:$F$59,2,FALSE))</f>
      </c>
      <c r="T15" s="12">
        <f t="shared" si="1"/>
      </c>
      <c r="U15" s="12" t="e">
        <f>VLOOKUP($T15,'記録入力1'!$B$4:$I$285,8,FALSE)</f>
        <v>#N/A</v>
      </c>
      <c r="V15" s="12">
        <f>IF(K15="","",VLOOKUP(LEFT(K15,5),'初期設定1'!$E$18:$F$59,2,FALSE))</f>
      </c>
      <c r="W15" s="12">
        <f t="shared" si="2"/>
      </c>
      <c r="X15" s="12" t="e">
        <f>VLOOKUP($W15,'記録入力1'!$B$4:$I$285,8,FALSE)</f>
        <v>#N/A</v>
      </c>
      <c r="Y15" s="12">
        <f>IF(G15="","",VLOOKUP(VALUE(RIGHT(G15,6)),'学校番号'!$A$2:$B$51,2))</f>
      </c>
    </row>
    <row r="16" spans="1:25" ht="13.5">
      <c r="A16" s="5">
        <v>14</v>
      </c>
      <c r="B16" s="11">
        <f>IF(ISERROR(VLOOKUP($A16,'データ作成貼付２'!$A$2:$M$280,'データ完成'!B$1,FALSE))=TRUE,"",VLOOKUP($A16,'データ作成貼付２'!$A$2:$M$280,'データ完成'!B$1,FALSE))</f>
      </c>
      <c r="C16" s="11">
        <f>IF(ISERROR(VLOOKUP($A16,'データ作成貼付２'!$A$2:$M$280,'データ完成'!C$1,FALSE))=TRUE,"",VLOOKUP($A16,'データ作成貼付２'!$A$2:$M$280,'データ完成'!C$1,FALSE))</f>
      </c>
      <c r="D16" s="11">
        <f>IF(ISERROR(VLOOKUP($A16,'データ作成貼付２'!$A$2:$M$280,'データ完成'!D$1,FALSE))=TRUE,"",VLOOKUP($A16,'データ作成貼付２'!$A$2:$M$280,'データ完成'!D$1,FALSE))</f>
      </c>
      <c r="E16" s="11">
        <f>IF(ISERROR(VLOOKUP($A16,'データ作成貼付２'!$A$2:$M$280,'データ完成'!E$1,FALSE))=TRUE,"",VLOOKUP($A16,'データ作成貼付２'!$A$2:$M$280,'データ完成'!E$1,FALSE))</f>
      </c>
      <c r="F16" s="11">
        <f>IF(ISERROR(VLOOKUP($A16,'データ作成貼付２'!$A$2:$M$280,'データ完成'!F$1,FALSE))=TRUE,"",VLOOKUP($A16,'データ作成貼付２'!$A$2:$M$280,'データ完成'!F$1,FALSE))</f>
      </c>
      <c r="G16" s="11">
        <f>IF(ISERROR(VLOOKUP($A16,'データ作成貼付２'!$A$2:$M$280,'データ完成'!G$1,FALSE))=TRUE,"",VLOOKUP($A16,'データ作成貼付２'!$A$2:$M$280,'データ完成'!G$1,FALSE))</f>
      </c>
      <c r="H16" s="11">
        <f>IF(ISERROR(VLOOKUP($A16,'データ作成貼付２'!$A$2:$M$280,'データ完成'!H$1,FALSE))=TRUE,"",VLOOKUP($A16,'データ作成貼付２'!$A$2:$M$280,'データ完成'!H$1,FALSE))</f>
      </c>
      <c r="I16" s="12">
        <f>IF(ISERROR(VLOOKUP($A16*10+1,'データ作成貼付２'!$B$2:$M$280,'データ完成'!I$1,FALSE))=TRUE,"",VLOOKUP($A16*10+1,'データ作成貼付２'!$B$2:$M$280,'データ完成'!I$1,FALSE))</f>
      </c>
      <c r="J16" s="12">
        <f>IF(ISERROR(VLOOKUP($A16*10+2,'データ作成貼付２'!$B$2:$M$280,'データ完成'!J$1,FALSE))=TRUE,"",VLOOKUP($A16*10+2,'データ作成貼付２'!$B$2:$M$280,'データ完成'!J$1,FALSE))</f>
      </c>
      <c r="K16" s="12">
        <f>IF(ISERROR(VLOOKUP($A16*10+3,'データ作成貼付２'!$B$2:$M$280,'データ完成'!K$1,FALSE))=TRUE,"",VLOOKUP($A16*10+3,'データ作成貼付２'!$B$2:$M$280,'データ完成'!K$1,FALSE))</f>
      </c>
      <c r="L16" s="13">
        <f>IF(ISERROR(VLOOKUP($A16*10+4,'データ作成貼付２'!$B$2:$M$280,'データ完成'!L$1,FALSE))=TRUE,"","○")</f>
      </c>
      <c r="M16" s="12">
        <f>IF(L16="","",VLOOKUP($H16,'記録入力1'!$E$159:$O$188,11,FALSE))</f>
      </c>
      <c r="N16" s="13">
        <f>IF(ISERROR(VLOOKUP($A16*10+5,'データ作成貼付２'!$B$2:$M$280,'データ完成'!N$1,FALSE))=TRUE,"","○")</f>
      </c>
      <c r="O16" s="12">
        <f>IF(N16="","",VLOOKUP($H16,'記録入力1'!$E$189:$O$288,11,FALSE))</f>
      </c>
      <c r="P16" s="12">
        <f>IF(I16="","",VLOOKUP(LEFT(I16,5),'初期設定1'!$E$18:$F$59,2,FALSE))</f>
      </c>
      <c r="Q16" s="12">
        <f t="shared" si="0"/>
      </c>
      <c r="R16" s="12" t="e">
        <f>VLOOKUP($Q16,'記録入力1'!$B$4:$I$285,8,FALSE)</f>
        <v>#N/A</v>
      </c>
      <c r="S16" s="12">
        <f>IF(J16="","",VLOOKUP(LEFT(J16,5),'初期設定1'!$E$18:$F$59,2,FALSE))</f>
      </c>
      <c r="T16" s="12">
        <f t="shared" si="1"/>
      </c>
      <c r="U16" s="12" t="e">
        <f>VLOOKUP($T16,'記録入力1'!$B$4:$I$285,8,FALSE)</f>
        <v>#N/A</v>
      </c>
      <c r="V16" s="12">
        <f>IF(K16="","",VLOOKUP(LEFT(K16,5),'初期設定1'!$E$18:$F$59,2,FALSE))</f>
      </c>
      <c r="W16" s="12">
        <f t="shared" si="2"/>
      </c>
      <c r="X16" s="12" t="e">
        <f>VLOOKUP($W16,'記録入力1'!$B$4:$I$285,8,FALSE)</f>
        <v>#N/A</v>
      </c>
      <c r="Y16" s="12">
        <f>IF(G16="","",VLOOKUP(VALUE(RIGHT(G16,6)),'学校番号'!$A$2:$B$51,2))</f>
      </c>
    </row>
    <row r="17" spans="1:25" ht="13.5">
      <c r="A17" s="5">
        <v>15</v>
      </c>
      <c r="B17" s="11">
        <f>IF(ISERROR(VLOOKUP($A17,'データ作成貼付２'!$A$2:$M$280,'データ完成'!B$1,FALSE))=TRUE,"",VLOOKUP($A17,'データ作成貼付２'!$A$2:$M$280,'データ完成'!B$1,FALSE))</f>
      </c>
      <c r="C17" s="11">
        <f>IF(ISERROR(VLOOKUP($A17,'データ作成貼付２'!$A$2:$M$280,'データ完成'!C$1,FALSE))=TRUE,"",VLOOKUP($A17,'データ作成貼付２'!$A$2:$M$280,'データ完成'!C$1,FALSE))</f>
      </c>
      <c r="D17" s="11">
        <f>IF(ISERROR(VLOOKUP($A17,'データ作成貼付２'!$A$2:$M$280,'データ完成'!D$1,FALSE))=TRUE,"",VLOOKUP($A17,'データ作成貼付２'!$A$2:$M$280,'データ完成'!D$1,FALSE))</f>
      </c>
      <c r="E17" s="11">
        <f>IF(ISERROR(VLOOKUP($A17,'データ作成貼付２'!$A$2:$M$280,'データ完成'!E$1,FALSE))=TRUE,"",VLOOKUP($A17,'データ作成貼付２'!$A$2:$M$280,'データ完成'!E$1,FALSE))</f>
      </c>
      <c r="F17" s="11">
        <f>IF(ISERROR(VLOOKUP($A17,'データ作成貼付２'!$A$2:$M$280,'データ完成'!F$1,FALSE))=TRUE,"",VLOOKUP($A17,'データ作成貼付２'!$A$2:$M$280,'データ完成'!F$1,FALSE))</f>
      </c>
      <c r="G17" s="11">
        <f>IF(ISERROR(VLOOKUP($A17,'データ作成貼付２'!$A$2:$M$280,'データ完成'!G$1,FALSE))=TRUE,"",VLOOKUP($A17,'データ作成貼付２'!$A$2:$M$280,'データ完成'!G$1,FALSE))</f>
      </c>
      <c r="H17" s="11">
        <f>IF(ISERROR(VLOOKUP($A17,'データ作成貼付２'!$A$2:$M$280,'データ完成'!H$1,FALSE))=TRUE,"",VLOOKUP($A17,'データ作成貼付２'!$A$2:$M$280,'データ完成'!H$1,FALSE))</f>
      </c>
      <c r="I17" s="12">
        <f>IF(ISERROR(VLOOKUP($A17*10+1,'データ作成貼付２'!$B$2:$M$280,'データ完成'!I$1,FALSE))=TRUE,"",VLOOKUP($A17*10+1,'データ作成貼付２'!$B$2:$M$280,'データ完成'!I$1,FALSE))</f>
      </c>
      <c r="J17" s="12">
        <f>IF(ISERROR(VLOOKUP($A17*10+2,'データ作成貼付２'!$B$2:$M$280,'データ完成'!J$1,FALSE))=TRUE,"",VLOOKUP($A17*10+2,'データ作成貼付２'!$B$2:$M$280,'データ完成'!J$1,FALSE))</f>
      </c>
      <c r="K17" s="12">
        <f>IF(ISERROR(VLOOKUP($A17*10+3,'データ作成貼付２'!$B$2:$M$280,'データ完成'!K$1,FALSE))=TRUE,"",VLOOKUP($A17*10+3,'データ作成貼付２'!$B$2:$M$280,'データ完成'!K$1,FALSE))</f>
      </c>
      <c r="L17" s="13">
        <f>IF(ISERROR(VLOOKUP($A17*10+4,'データ作成貼付２'!$B$2:$M$280,'データ完成'!L$1,FALSE))=TRUE,"","○")</f>
      </c>
      <c r="M17" s="12">
        <f>IF(L17="","",VLOOKUP($H17,'記録入力1'!$E$159:$O$188,11,FALSE))</f>
      </c>
      <c r="N17" s="13">
        <f>IF(ISERROR(VLOOKUP($A17*10+5,'データ作成貼付２'!$B$2:$M$280,'データ完成'!N$1,FALSE))=TRUE,"","○")</f>
      </c>
      <c r="O17" s="12">
        <f>IF(N17="","",VLOOKUP($H17,'記録入力1'!$E$189:$O$288,11,FALSE))</f>
      </c>
      <c r="P17" s="12">
        <f>IF(I17="","",VLOOKUP(LEFT(I17,5),'初期設定1'!$E$18:$F$59,2,FALSE))</f>
      </c>
      <c r="Q17" s="12">
        <f t="shared" si="0"/>
      </c>
      <c r="R17" s="12" t="e">
        <f>VLOOKUP($Q17,'記録入力1'!$B$4:$I$285,8,FALSE)</f>
        <v>#N/A</v>
      </c>
      <c r="S17" s="12">
        <f>IF(J17="","",VLOOKUP(LEFT(J17,5),'初期設定1'!$E$18:$F$59,2,FALSE))</f>
      </c>
      <c r="T17" s="12">
        <f t="shared" si="1"/>
      </c>
      <c r="U17" s="12" t="e">
        <f>VLOOKUP($T17,'記録入力1'!$B$4:$I$285,8,FALSE)</f>
        <v>#N/A</v>
      </c>
      <c r="V17" s="12">
        <f>IF(K17="","",VLOOKUP(LEFT(K17,5),'初期設定1'!$E$18:$F$59,2,FALSE))</f>
      </c>
      <c r="W17" s="12">
        <f t="shared" si="2"/>
      </c>
      <c r="X17" s="12" t="e">
        <f>VLOOKUP($W17,'記録入力1'!$B$4:$I$285,8,FALSE)</f>
        <v>#N/A</v>
      </c>
      <c r="Y17" s="12">
        <f>IF(G17="","",VLOOKUP(VALUE(RIGHT(G17,6)),'学校番号'!$A$2:$B$51,2))</f>
      </c>
    </row>
    <row r="18" spans="1:25" ht="13.5">
      <c r="A18" s="5">
        <v>16</v>
      </c>
      <c r="B18" s="11">
        <f>IF(ISERROR(VLOOKUP($A18,'データ作成貼付２'!$A$2:$M$280,'データ完成'!B$1,FALSE))=TRUE,"",VLOOKUP($A18,'データ作成貼付２'!$A$2:$M$280,'データ完成'!B$1,FALSE))</f>
      </c>
      <c r="C18" s="11">
        <f>IF(ISERROR(VLOOKUP($A18,'データ作成貼付２'!$A$2:$M$280,'データ完成'!C$1,FALSE))=TRUE,"",VLOOKUP($A18,'データ作成貼付２'!$A$2:$M$280,'データ完成'!C$1,FALSE))</f>
      </c>
      <c r="D18" s="11">
        <f>IF(ISERROR(VLOOKUP($A18,'データ作成貼付２'!$A$2:$M$280,'データ完成'!D$1,FALSE))=TRUE,"",VLOOKUP($A18,'データ作成貼付２'!$A$2:$M$280,'データ完成'!D$1,FALSE))</f>
      </c>
      <c r="E18" s="11">
        <f>IF(ISERROR(VLOOKUP($A18,'データ作成貼付２'!$A$2:$M$280,'データ完成'!E$1,FALSE))=TRUE,"",VLOOKUP($A18,'データ作成貼付２'!$A$2:$M$280,'データ完成'!E$1,FALSE))</f>
      </c>
      <c r="F18" s="11">
        <f>IF(ISERROR(VLOOKUP($A18,'データ作成貼付２'!$A$2:$M$280,'データ完成'!F$1,FALSE))=TRUE,"",VLOOKUP($A18,'データ作成貼付２'!$A$2:$M$280,'データ完成'!F$1,FALSE))</f>
      </c>
      <c r="G18" s="11">
        <f>IF(ISERROR(VLOOKUP($A18,'データ作成貼付２'!$A$2:$M$280,'データ完成'!G$1,FALSE))=TRUE,"",VLOOKUP($A18,'データ作成貼付２'!$A$2:$M$280,'データ完成'!G$1,FALSE))</f>
      </c>
      <c r="H18" s="11">
        <f>IF(ISERROR(VLOOKUP($A18,'データ作成貼付２'!$A$2:$M$280,'データ完成'!H$1,FALSE))=TRUE,"",VLOOKUP($A18,'データ作成貼付２'!$A$2:$M$280,'データ完成'!H$1,FALSE))</f>
      </c>
      <c r="I18" s="12">
        <f>IF(ISERROR(VLOOKUP($A18*10+1,'データ作成貼付２'!$B$2:$M$280,'データ完成'!I$1,FALSE))=TRUE,"",VLOOKUP($A18*10+1,'データ作成貼付２'!$B$2:$M$280,'データ完成'!I$1,FALSE))</f>
      </c>
      <c r="J18" s="12">
        <f>IF(ISERROR(VLOOKUP($A18*10+2,'データ作成貼付２'!$B$2:$M$280,'データ完成'!J$1,FALSE))=TRUE,"",VLOOKUP($A18*10+2,'データ作成貼付２'!$B$2:$M$280,'データ完成'!J$1,FALSE))</f>
      </c>
      <c r="K18" s="12">
        <f>IF(ISERROR(VLOOKUP($A18*10+3,'データ作成貼付２'!$B$2:$M$280,'データ完成'!K$1,FALSE))=TRUE,"",VLOOKUP($A18*10+3,'データ作成貼付２'!$B$2:$M$280,'データ完成'!K$1,FALSE))</f>
      </c>
      <c r="L18" s="13">
        <f>IF(ISERROR(VLOOKUP($A18*10+4,'データ作成貼付２'!$B$2:$M$280,'データ完成'!L$1,FALSE))=TRUE,"","○")</f>
      </c>
      <c r="M18" s="12">
        <f>IF(L18="","",VLOOKUP($H18,'記録入力1'!$E$159:$O$188,11,FALSE))</f>
      </c>
      <c r="N18" s="13">
        <f>IF(ISERROR(VLOOKUP($A18*10+5,'データ作成貼付２'!$B$2:$M$280,'データ完成'!N$1,FALSE))=TRUE,"","○")</f>
      </c>
      <c r="O18" s="12">
        <f>IF(N18="","",VLOOKUP($H18,'記録入力1'!$E$189:$O$288,11,FALSE))</f>
      </c>
      <c r="P18" s="12">
        <f>IF(I18="","",VLOOKUP(LEFT(I18,5),'初期設定1'!$E$18:$F$59,2,FALSE))</f>
      </c>
      <c r="Q18" s="12">
        <f t="shared" si="0"/>
      </c>
      <c r="R18" s="12" t="e">
        <f>VLOOKUP($Q18,'記録入力1'!$B$4:$I$285,8,FALSE)</f>
        <v>#N/A</v>
      </c>
      <c r="S18" s="12">
        <f>IF(J18="","",VLOOKUP(LEFT(J18,5),'初期設定1'!$E$18:$F$59,2,FALSE))</f>
      </c>
      <c r="T18" s="12">
        <f t="shared" si="1"/>
      </c>
      <c r="U18" s="12" t="e">
        <f>VLOOKUP($T18,'記録入力1'!$B$4:$I$285,8,FALSE)</f>
        <v>#N/A</v>
      </c>
      <c r="V18" s="12">
        <f>IF(K18="","",VLOOKUP(LEFT(K18,5),'初期設定1'!$E$18:$F$59,2,FALSE))</f>
      </c>
      <c r="W18" s="12">
        <f t="shared" si="2"/>
      </c>
      <c r="X18" s="12" t="e">
        <f>VLOOKUP($W18,'記録入力1'!$B$4:$I$285,8,FALSE)</f>
        <v>#N/A</v>
      </c>
      <c r="Y18" s="12">
        <f>IF(G18="","",VLOOKUP(VALUE(RIGHT(G18,6)),'学校番号'!$A$2:$B$51,2))</f>
      </c>
    </row>
    <row r="19" spans="1:25" ht="13.5">
      <c r="A19" s="5">
        <v>17</v>
      </c>
      <c r="B19" s="11">
        <f>IF(ISERROR(VLOOKUP($A19,'データ作成貼付２'!$A$2:$M$280,'データ完成'!B$1,FALSE))=TRUE,"",VLOOKUP($A19,'データ作成貼付２'!$A$2:$M$280,'データ完成'!B$1,FALSE))</f>
      </c>
      <c r="C19" s="11">
        <f>IF(ISERROR(VLOOKUP($A19,'データ作成貼付２'!$A$2:$M$280,'データ完成'!C$1,FALSE))=TRUE,"",VLOOKUP($A19,'データ作成貼付２'!$A$2:$M$280,'データ完成'!C$1,FALSE))</f>
      </c>
      <c r="D19" s="11">
        <f>IF(ISERROR(VLOOKUP($A19,'データ作成貼付２'!$A$2:$M$280,'データ完成'!D$1,FALSE))=TRUE,"",VLOOKUP($A19,'データ作成貼付２'!$A$2:$M$280,'データ完成'!D$1,FALSE))</f>
      </c>
      <c r="E19" s="11">
        <f>IF(ISERROR(VLOOKUP($A19,'データ作成貼付２'!$A$2:$M$280,'データ完成'!E$1,FALSE))=TRUE,"",VLOOKUP($A19,'データ作成貼付２'!$A$2:$M$280,'データ完成'!E$1,FALSE))</f>
      </c>
      <c r="F19" s="11">
        <f>IF(ISERROR(VLOOKUP($A19,'データ作成貼付２'!$A$2:$M$280,'データ完成'!F$1,FALSE))=TRUE,"",VLOOKUP($A19,'データ作成貼付２'!$A$2:$M$280,'データ完成'!F$1,FALSE))</f>
      </c>
      <c r="G19" s="11">
        <f>IF(ISERROR(VLOOKUP($A19,'データ作成貼付２'!$A$2:$M$280,'データ完成'!G$1,FALSE))=TRUE,"",VLOOKUP($A19,'データ作成貼付２'!$A$2:$M$280,'データ完成'!G$1,FALSE))</f>
      </c>
      <c r="H19" s="11">
        <f>IF(ISERROR(VLOOKUP($A19,'データ作成貼付２'!$A$2:$M$280,'データ完成'!H$1,FALSE))=TRUE,"",VLOOKUP($A19,'データ作成貼付２'!$A$2:$M$280,'データ完成'!H$1,FALSE))</f>
      </c>
      <c r="I19" s="12">
        <f>IF(ISERROR(VLOOKUP($A19*10+1,'データ作成貼付２'!$B$2:$M$280,'データ完成'!I$1,FALSE))=TRUE,"",VLOOKUP($A19*10+1,'データ作成貼付２'!$B$2:$M$280,'データ完成'!I$1,FALSE))</f>
      </c>
      <c r="J19" s="12">
        <f>IF(ISERROR(VLOOKUP($A19*10+2,'データ作成貼付２'!$B$2:$M$280,'データ完成'!J$1,FALSE))=TRUE,"",VLOOKUP($A19*10+2,'データ作成貼付２'!$B$2:$M$280,'データ完成'!J$1,FALSE))</f>
      </c>
      <c r="K19" s="12">
        <f>IF(ISERROR(VLOOKUP($A19*10+3,'データ作成貼付２'!$B$2:$M$280,'データ完成'!K$1,FALSE))=TRUE,"",VLOOKUP($A19*10+3,'データ作成貼付２'!$B$2:$M$280,'データ完成'!K$1,FALSE))</f>
      </c>
      <c r="L19" s="13">
        <f>IF(ISERROR(VLOOKUP($A19*10+4,'データ作成貼付２'!$B$2:$M$280,'データ完成'!L$1,FALSE))=TRUE,"","○")</f>
      </c>
      <c r="M19" s="12">
        <f>IF(L19="","",VLOOKUP($H19,'記録入力1'!$E$159:$O$188,11,FALSE))</f>
      </c>
      <c r="N19" s="13">
        <f>IF(ISERROR(VLOOKUP($A19*10+5,'データ作成貼付２'!$B$2:$M$280,'データ完成'!N$1,FALSE))=TRUE,"","○")</f>
      </c>
      <c r="O19" s="12">
        <f>IF(N19="","",VLOOKUP($H19,'記録入力1'!$E$189:$O$288,11,FALSE))</f>
      </c>
      <c r="P19" s="12">
        <f>IF(I19="","",VLOOKUP(LEFT(I19,5),'初期設定1'!$E$18:$F$59,2,FALSE))</f>
      </c>
      <c r="Q19" s="12">
        <f t="shared" si="0"/>
      </c>
      <c r="R19" s="12" t="e">
        <f>VLOOKUP($Q19,'記録入力1'!$B$4:$I$285,8,FALSE)</f>
        <v>#N/A</v>
      </c>
      <c r="S19" s="12">
        <f>IF(J19="","",VLOOKUP(LEFT(J19,5),'初期設定1'!$E$18:$F$59,2,FALSE))</f>
      </c>
      <c r="T19" s="12">
        <f t="shared" si="1"/>
      </c>
      <c r="U19" s="12" t="e">
        <f>VLOOKUP($T19,'記録入力1'!$B$4:$I$285,8,FALSE)</f>
        <v>#N/A</v>
      </c>
      <c r="V19" s="12">
        <f>IF(K19="","",VLOOKUP(LEFT(K19,5),'初期設定1'!$E$18:$F$59,2,FALSE))</f>
      </c>
      <c r="W19" s="12">
        <f t="shared" si="2"/>
      </c>
      <c r="X19" s="12" t="e">
        <f>VLOOKUP($W19,'記録入力1'!$B$4:$I$285,8,FALSE)</f>
        <v>#N/A</v>
      </c>
      <c r="Y19" s="12">
        <f>IF(G19="","",VLOOKUP(VALUE(RIGHT(G19,6)),'学校番号'!$A$2:$B$51,2))</f>
      </c>
    </row>
    <row r="20" spans="1:25" ht="13.5">
      <c r="A20" s="5">
        <v>18</v>
      </c>
      <c r="B20" s="11">
        <f>IF(ISERROR(VLOOKUP($A20,'データ作成貼付２'!$A$2:$M$280,'データ完成'!B$1,FALSE))=TRUE,"",VLOOKUP($A20,'データ作成貼付２'!$A$2:$M$280,'データ完成'!B$1,FALSE))</f>
      </c>
      <c r="C20" s="11">
        <f>IF(ISERROR(VLOOKUP($A20,'データ作成貼付２'!$A$2:$M$280,'データ完成'!C$1,FALSE))=TRUE,"",VLOOKUP($A20,'データ作成貼付２'!$A$2:$M$280,'データ完成'!C$1,FALSE))</f>
      </c>
      <c r="D20" s="11">
        <f>IF(ISERROR(VLOOKUP($A20,'データ作成貼付２'!$A$2:$M$280,'データ完成'!D$1,FALSE))=TRUE,"",VLOOKUP($A20,'データ作成貼付２'!$A$2:$M$280,'データ完成'!D$1,FALSE))</f>
      </c>
      <c r="E20" s="11">
        <f>IF(ISERROR(VLOOKUP($A20,'データ作成貼付２'!$A$2:$M$280,'データ完成'!E$1,FALSE))=TRUE,"",VLOOKUP($A20,'データ作成貼付２'!$A$2:$M$280,'データ完成'!E$1,FALSE))</f>
      </c>
      <c r="F20" s="11">
        <f>IF(ISERROR(VLOOKUP($A20,'データ作成貼付２'!$A$2:$M$280,'データ完成'!F$1,FALSE))=TRUE,"",VLOOKUP($A20,'データ作成貼付２'!$A$2:$M$280,'データ完成'!F$1,FALSE))</f>
      </c>
      <c r="G20" s="11">
        <f>IF(ISERROR(VLOOKUP($A20,'データ作成貼付２'!$A$2:$M$280,'データ完成'!G$1,FALSE))=TRUE,"",VLOOKUP($A20,'データ作成貼付２'!$A$2:$M$280,'データ完成'!G$1,FALSE))</f>
      </c>
      <c r="H20" s="11">
        <f>IF(ISERROR(VLOOKUP($A20,'データ作成貼付２'!$A$2:$M$280,'データ完成'!H$1,FALSE))=TRUE,"",VLOOKUP($A20,'データ作成貼付２'!$A$2:$M$280,'データ完成'!H$1,FALSE))</f>
      </c>
      <c r="I20" s="12">
        <f>IF(ISERROR(VLOOKUP($A20*10+1,'データ作成貼付２'!$B$2:$M$280,'データ完成'!I$1,FALSE))=TRUE,"",VLOOKUP($A20*10+1,'データ作成貼付２'!$B$2:$M$280,'データ完成'!I$1,FALSE))</f>
      </c>
      <c r="J20" s="12">
        <f>IF(ISERROR(VLOOKUP($A20*10+2,'データ作成貼付２'!$B$2:$M$280,'データ完成'!J$1,FALSE))=TRUE,"",VLOOKUP($A20*10+2,'データ作成貼付２'!$B$2:$M$280,'データ完成'!J$1,FALSE))</f>
      </c>
      <c r="K20" s="12">
        <f>IF(ISERROR(VLOOKUP($A20*10+3,'データ作成貼付２'!$B$2:$M$280,'データ完成'!K$1,FALSE))=TRUE,"",VLOOKUP($A20*10+3,'データ作成貼付２'!$B$2:$M$280,'データ完成'!K$1,FALSE))</f>
      </c>
      <c r="L20" s="13">
        <f>IF(ISERROR(VLOOKUP($A20*10+4,'データ作成貼付２'!$B$2:$M$280,'データ完成'!L$1,FALSE))=TRUE,"","○")</f>
      </c>
      <c r="M20" s="12">
        <f>IF(L20="","",VLOOKUP($H20,'記録入力1'!$E$159:$O$188,11,FALSE))</f>
      </c>
      <c r="N20" s="13">
        <f>IF(ISERROR(VLOOKUP($A20*10+5,'データ作成貼付２'!$B$2:$M$280,'データ完成'!N$1,FALSE))=TRUE,"","○")</f>
      </c>
      <c r="O20" s="12">
        <f>IF(N20="","",VLOOKUP($H20,'記録入力1'!$E$189:$O$288,11,FALSE))</f>
      </c>
      <c r="P20" s="12">
        <f>IF(I20="","",VLOOKUP(LEFT(I20,5),'初期設定1'!$E$18:$F$59,2,FALSE))</f>
      </c>
      <c r="Q20" s="12">
        <f t="shared" si="0"/>
      </c>
      <c r="R20" s="12" t="e">
        <f>VLOOKUP($Q20,'記録入力1'!$B$4:$I$285,8,FALSE)</f>
        <v>#N/A</v>
      </c>
      <c r="S20" s="12">
        <f>IF(J20="","",VLOOKUP(LEFT(J20,5),'初期設定1'!$E$18:$F$59,2,FALSE))</f>
      </c>
      <c r="T20" s="12">
        <f t="shared" si="1"/>
      </c>
      <c r="U20" s="12" t="e">
        <f>VLOOKUP($T20,'記録入力1'!$B$4:$I$285,8,FALSE)</f>
        <v>#N/A</v>
      </c>
      <c r="V20" s="12">
        <f>IF(K20="","",VLOOKUP(LEFT(K20,5),'初期設定1'!$E$18:$F$59,2,FALSE))</f>
      </c>
      <c r="W20" s="12">
        <f t="shared" si="2"/>
      </c>
      <c r="X20" s="12" t="e">
        <f>VLOOKUP($W20,'記録入力1'!$B$4:$I$285,8,FALSE)</f>
        <v>#N/A</v>
      </c>
      <c r="Y20" s="12">
        <f>IF(G20="","",VLOOKUP(VALUE(RIGHT(G20,6)),'学校番号'!$A$2:$B$51,2))</f>
      </c>
    </row>
    <row r="21" spans="1:25" ht="13.5">
      <c r="A21" s="5">
        <v>19</v>
      </c>
      <c r="B21" s="11">
        <f>IF(ISERROR(VLOOKUP($A21,'データ作成貼付２'!$A$2:$M$280,'データ完成'!B$1,FALSE))=TRUE,"",VLOOKUP($A21,'データ作成貼付２'!$A$2:$M$280,'データ完成'!B$1,FALSE))</f>
      </c>
      <c r="C21" s="11">
        <f>IF(ISERROR(VLOOKUP($A21,'データ作成貼付２'!$A$2:$M$280,'データ完成'!C$1,FALSE))=TRUE,"",VLOOKUP($A21,'データ作成貼付２'!$A$2:$M$280,'データ完成'!C$1,FALSE))</f>
      </c>
      <c r="D21" s="11">
        <f>IF(ISERROR(VLOOKUP($A21,'データ作成貼付２'!$A$2:$M$280,'データ完成'!D$1,FALSE))=TRUE,"",VLOOKUP($A21,'データ作成貼付２'!$A$2:$M$280,'データ完成'!D$1,FALSE))</f>
      </c>
      <c r="E21" s="11">
        <f>IF(ISERROR(VLOOKUP($A21,'データ作成貼付２'!$A$2:$M$280,'データ完成'!E$1,FALSE))=TRUE,"",VLOOKUP($A21,'データ作成貼付２'!$A$2:$M$280,'データ完成'!E$1,FALSE))</f>
      </c>
      <c r="F21" s="11">
        <f>IF(ISERROR(VLOOKUP($A21,'データ作成貼付２'!$A$2:$M$280,'データ完成'!F$1,FALSE))=TRUE,"",VLOOKUP($A21,'データ作成貼付２'!$A$2:$M$280,'データ完成'!F$1,FALSE))</f>
      </c>
      <c r="G21" s="11">
        <f>IF(ISERROR(VLOOKUP($A21,'データ作成貼付２'!$A$2:$M$280,'データ完成'!G$1,FALSE))=TRUE,"",VLOOKUP($A21,'データ作成貼付２'!$A$2:$M$280,'データ完成'!G$1,FALSE))</f>
      </c>
      <c r="H21" s="11">
        <f>IF(ISERROR(VLOOKUP($A21,'データ作成貼付２'!$A$2:$M$280,'データ完成'!H$1,FALSE))=TRUE,"",VLOOKUP($A21,'データ作成貼付２'!$A$2:$M$280,'データ完成'!H$1,FALSE))</f>
      </c>
      <c r="I21" s="12">
        <f>IF(ISERROR(VLOOKUP($A21*10+1,'データ作成貼付２'!$B$2:$M$280,'データ完成'!I$1,FALSE))=TRUE,"",VLOOKUP($A21*10+1,'データ作成貼付２'!$B$2:$M$280,'データ完成'!I$1,FALSE))</f>
      </c>
      <c r="J21" s="12">
        <f>IF(ISERROR(VLOOKUP($A21*10+2,'データ作成貼付２'!$B$2:$M$280,'データ完成'!J$1,FALSE))=TRUE,"",VLOOKUP($A21*10+2,'データ作成貼付２'!$B$2:$M$280,'データ完成'!J$1,FALSE))</f>
      </c>
      <c r="K21" s="12">
        <f>IF(ISERROR(VLOOKUP($A21*10+3,'データ作成貼付２'!$B$2:$M$280,'データ完成'!K$1,FALSE))=TRUE,"",VLOOKUP($A21*10+3,'データ作成貼付２'!$B$2:$M$280,'データ完成'!K$1,FALSE))</f>
      </c>
      <c r="L21" s="13">
        <f>IF(ISERROR(VLOOKUP($A21*10+4,'データ作成貼付２'!$B$2:$M$280,'データ完成'!L$1,FALSE))=TRUE,"","○")</f>
      </c>
      <c r="M21" s="12">
        <f>IF(L21="","",VLOOKUP($H21,'記録入力1'!$E$159:$O$188,11,FALSE))</f>
      </c>
      <c r="N21" s="13">
        <f>IF(ISERROR(VLOOKUP($A21*10+5,'データ作成貼付２'!$B$2:$M$280,'データ完成'!N$1,FALSE))=TRUE,"","○")</f>
      </c>
      <c r="O21" s="12">
        <f>IF(N21="","",VLOOKUP($H21,'記録入力1'!$E$189:$O$288,11,FALSE))</f>
      </c>
      <c r="P21" s="12">
        <f>IF(I21="","",VLOOKUP(LEFT(I21,5),'初期設定1'!$E$18:$F$59,2,FALSE))</f>
      </c>
      <c r="Q21" s="12">
        <f t="shared" si="0"/>
      </c>
      <c r="R21" s="12" t="e">
        <f>VLOOKUP($Q21,'記録入力1'!$B$4:$I$285,8,FALSE)</f>
        <v>#N/A</v>
      </c>
      <c r="S21" s="12">
        <f>IF(J21="","",VLOOKUP(LEFT(J21,5),'初期設定1'!$E$18:$F$59,2,FALSE))</f>
      </c>
      <c r="T21" s="12">
        <f t="shared" si="1"/>
      </c>
      <c r="U21" s="12" t="e">
        <f>VLOOKUP($T21,'記録入力1'!$B$4:$I$285,8,FALSE)</f>
        <v>#N/A</v>
      </c>
      <c r="V21" s="12">
        <f>IF(K21="","",VLOOKUP(LEFT(K21,5),'初期設定1'!$E$18:$F$59,2,FALSE))</f>
      </c>
      <c r="W21" s="12">
        <f t="shared" si="2"/>
      </c>
      <c r="X21" s="12" t="e">
        <f>VLOOKUP($W21,'記録入力1'!$B$4:$I$285,8,FALSE)</f>
        <v>#N/A</v>
      </c>
      <c r="Y21" s="12">
        <f>IF(G21="","",VLOOKUP(VALUE(RIGHT(G21,6)),'学校番号'!$A$2:$B$51,2))</f>
      </c>
    </row>
    <row r="22" spans="1:25" ht="13.5">
      <c r="A22" s="5">
        <v>20</v>
      </c>
      <c r="B22" s="11">
        <f>IF(ISERROR(VLOOKUP($A22,'データ作成貼付２'!$A$2:$M$280,'データ完成'!B$1,FALSE))=TRUE,"",VLOOKUP($A22,'データ作成貼付２'!$A$2:$M$280,'データ完成'!B$1,FALSE))</f>
      </c>
      <c r="C22" s="11">
        <f>IF(ISERROR(VLOOKUP($A22,'データ作成貼付２'!$A$2:$M$280,'データ完成'!C$1,FALSE))=TRUE,"",VLOOKUP($A22,'データ作成貼付２'!$A$2:$M$280,'データ完成'!C$1,FALSE))</f>
      </c>
      <c r="D22" s="11">
        <f>IF(ISERROR(VLOOKUP($A22,'データ作成貼付２'!$A$2:$M$280,'データ完成'!D$1,FALSE))=TRUE,"",VLOOKUP($A22,'データ作成貼付２'!$A$2:$M$280,'データ完成'!D$1,FALSE))</f>
      </c>
      <c r="E22" s="11">
        <f>IF(ISERROR(VLOOKUP($A22,'データ作成貼付２'!$A$2:$M$280,'データ完成'!E$1,FALSE))=TRUE,"",VLOOKUP($A22,'データ作成貼付２'!$A$2:$M$280,'データ完成'!E$1,FALSE))</f>
      </c>
      <c r="F22" s="11">
        <f>IF(ISERROR(VLOOKUP($A22,'データ作成貼付２'!$A$2:$M$280,'データ完成'!F$1,FALSE))=TRUE,"",VLOOKUP($A22,'データ作成貼付２'!$A$2:$M$280,'データ完成'!F$1,FALSE))</f>
      </c>
      <c r="G22" s="11">
        <f>IF(ISERROR(VLOOKUP($A22,'データ作成貼付２'!$A$2:$M$280,'データ完成'!G$1,FALSE))=TRUE,"",VLOOKUP($A22,'データ作成貼付２'!$A$2:$M$280,'データ完成'!G$1,FALSE))</f>
      </c>
      <c r="H22" s="11">
        <f>IF(ISERROR(VLOOKUP($A22,'データ作成貼付２'!$A$2:$M$280,'データ完成'!H$1,FALSE))=TRUE,"",VLOOKUP($A22,'データ作成貼付２'!$A$2:$M$280,'データ完成'!H$1,FALSE))</f>
      </c>
      <c r="I22" s="12">
        <f>IF(ISERROR(VLOOKUP($A22*10+1,'データ作成貼付２'!$B$2:$M$280,'データ完成'!I$1,FALSE))=TRUE,"",VLOOKUP($A22*10+1,'データ作成貼付２'!$B$2:$M$280,'データ完成'!I$1,FALSE))</f>
      </c>
      <c r="J22" s="12">
        <f>IF(ISERROR(VLOOKUP($A22*10+2,'データ作成貼付２'!$B$2:$M$280,'データ完成'!J$1,FALSE))=TRUE,"",VLOOKUP($A22*10+2,'データ作成貼付２'!$B$2:$M$280,'データ完成'!J$1,FALSE))</f>
      </c>
      <c r="K22" s="12">
        <f>IF(ISERROR(VLOOKUP($A22*10+3,'データ作成貼付２'!$B$2:$M$280,'データ完成'!K$1,FALSE))=TRUE,"",VLOOKUP($A22*10+3,'データ作成貼付２'!$B$2:$M$280,'データ完成'!K$1,FALSE))</f>
      </c>
      <c r="L22" s="13">
        <f>IF(ISERROR(VLOOKUP($A22*10+4,'データ作成貼付２'!$B$2:$M$280,'データ完成'!L$1,FALSE))=TRUE,"","○")</f>
      </c>
      <c r="M22" s="12">
        <f>IF(L22="","",VLOOKUP($H22,'記録入力1'!$E$159:$O$188,11,FALSE))</f>
      </c>
      <c r="N22" s="13">
        <f>IF(ISERROR(VLOOKUP($A22*10+5,'データ作成貼付２'!$B$2:$M$280,'データ完成'!N$1,FALSE))=TRUE,"","○")</f>
      </c>
      <c r="O22" s="12">
        <f>IF(N22="","",VLOOKUP($H22,'記録入力1'!$E$189:$O$288,11,FALSE))</f>
      </c>
      <c r="P22" s="12">
        <f>IF(I22="","",VLOOKUP(LEFT(I22,5),'初期設定1'!$E$18:$F$59,2,FALSE))</f>
      </c>
      <c r="Q22" s="12">
        <f t="shared" si="0"/>
      </c>
      <c r="R22" s="12" t="e">
        <f>VLOOKUP($Q22,'記録入力1'!$B$4:$I$285,8,FALSE)</f>
        <v>#N/A</v>
      </c>
      <c r="S22" s="12">
        <f>IF(J22="","",VLOOKUP(LEFT(J22,5),'初期設定1'!$E$18:$F$59,2,FALSE))</f>
      </c>
      <c r="T22" s="12">
        <f t="shared" si="1"/>
      </c>
      <c r="U22" s="12" t="e">
        <f>VLOOKUP($T22,'記録入力1'!$B$4:$I$285,8,FALSE)</f>
        <v>#N/A</v>
      </c>
      <c r="V22" s="12">
        <f>IF(K22="","",VLOOKUP(LEFT(K22,5),'初期設定1'!$E$18:$F$59,2,FALSE))</f>
      </c>
      <c r="W22" s="12">
        <f t="shared" si="2"/>
      </c>
      <c r="X22" s="12" t="e">
        <f>VLOOKUP($W22,'記録入力1'!$B$4:$I$285,8,FALSE)</f>
        <v>#N/A</v>
      </c>
      <c r="Y22" s="12">
        <f>IF(G22="","",VLOOKUP(VALUE(RIGHT(G22,6)),'学校番号'!$A$2:$B$51,2))</f>
      </c>
    </row>
    <row r="23" spans="1:25" ht="13.5">
      <c r="A23" s="5">
        <v>21</v>
      </c>
      <c r="B23" s="11">
        <f>IF(ISERROR(VLOOKUP($A23,'データ作成貼付２'!$A$2:$M$280,'データ完成'!B$1,FALSE))=TRUE,"",VLOOKUP($A23,'データ作成貼付２'!$A$2:$M$280,'データ完成'!B$1,FALSE))</f>
      </c>
      <c r="C23" s="11">
        <f>IF(ISERROR(VLOOKUP($A23,'データ作成貼付２'!$A$2:$M$280,'データ完成'!C$1,FALSE))=TRUE,"",VLOOKUP($A23,'データ作成貼付２'!$A$2:$M$280,'データ完成'!C$1,FALSE))</f>
      </c>
      <c r="D23" s="11">
        <f>IF(ISERROR(VLOOKUP($A23,'データ作成貼付２'!$A$2:$M$280,'データ完成'!D$1,FALSE))=TRUE,"",VLOOKUP($A23,'データ作成貼付２'!$A$2:$M$280,'データ完成'!D$1,FALSE))</f>
      </c>
      <c r="E23" s="11">
        <f>IF(ISERROR(VLOOKUP($A23,'データ作成貼付２'!$A$2:$M$280,'データ完成'!E$1,FALSE))=TRUE,"",VLOOKUP($A23,'データ作成貼付２'!$A$2:$M$280,'データ完成'!E$1,FALSE))</f>
      </c>
      <c r="F23" s="11">
        <f>IF(ISERROR(VLOOKUP($A23,'データ作成貼付２'!$A$2:$M$280,'データ完成'!F$1,FALSE))=TRUE,"",VLOOKUP($A23,'データ作成貼付２'!$A$2:$M$280,'データ完成'!F$1,FALSE))</f>
      </c>
      <c r="G23" s="11">
        <f>IF(ISERROR(VLOOKUP($A23,'データ作成貼付２'!$A$2:$M$280,'データ完成'!G$1,FALSE))=TRUE,"",VLOOKUP($A23,'データ作成貼付２'!$A$2:$M$280,'データ完成'!G$1,FALSE))</f>
      </c>
      <c r="H23" s="11">
        <f>IF(ISERROR(VLOOKUP($A23,'データ作成貼付２'!$A$2:$M$280,'データ完成'!H$1,FALSE))=TRUE,"",VLOOKUP($A23,'データ作成貼付２'!$A$2:$M$280,'データ完成'!H$1,FALSE))</f>
      </c>
      <c r="I23" s="12">
        <f>IF(ISERROR(VLOOKUP($A23*10+1,'データ作成貼付２'!$B$2:$M$280,'データ完成'!I$1,FALSE))=TRUE,"",VLOOKUP($A23*10+1,'データ作成貼付２'!$B$2:$M$280,'データ完成'!I$1,FALSE))</f>
      </c>
      <c r="J23" s="12">
        <f>IF(ISERROR(VLOOKUP($A23*10+2,'データ作成貼付２'!$B$2:$M$280,'データ完成'!J$1,FALSE))=TRUE,"",VLOOKUP($A23*10+2,'データ作成貼付２'!$B$2:$M$280,'データ完成'!J$1,FALSE))</f>
      </c>
      <c r="K23" s="12">
        <f>IF(ISERROR(VLOOKUP($A23*10+3,'データ作成貼付２'!$B$2:$M$280,'データ完成'!K$1,FALSE))=TRUE,"",VLOOKUP($A23*10+3,'データ作成貼付２'!$B$2:$M$280,'データ完成'!K$1,FALSE))</f>
      </c>
      <c r="L23" s="13">
        <f>IF(ISERROR(VLOOKUP($A23*10+4,'データ作成貼付２'!$B$2:$M$280,'データ完成'!L$1,FALSE))=TRUE,"","○")</f>
      </c>
      <c r="M23" s="12">
        <f>IF(L23="","",VLOOKUP($H23,'記録入力1'!$E$159:$O$188,11,FALSE))</f>
      </c>
      <c r="N23" s="13">
        <f>IF(ISERROR(VLOOKUP($A23*10+5,'データ作成貼付２'!$B$2:$M$280,'データ完成'!N$1,FALSE))=TRUE,"","○")</f>
      </c>
      <c r="O23" s="12">
        <f>IF(N23="","",VLOOKUP($H23,'記録入力1'!$E$189:$O$288,11,FALSE))</f>
      </c>
      <c r="P23" s="12">
        <f>IF(I23="","",VLOOKUP(LEFT(I23,5),'初期設定1'!$E$18:$F$59,2,FALSE))</f>
      </c>
      <c r="Q23" s="12">
        <f t="shared" si="0"/>
      </c>
      <c r="R23" s="12" t="e">
        <f>VLOOKUP($Q23,'記録入力1'!$B$4:$I$285,8,FALSE)</f>
        <v>#N/A</v>
      </c>
      <c r="S23" s="12">
        <f>IF(J23="","",VLOOKUP(LEFT(J23,5),'初期設定1'!$E$18:$F$59,2,FALSE))</f>
      </c>
      <c r="T23" s="12">
        <f t="shared" si="1"/>
      </c>
      <c r="U23" s="12" t="e">
        <f>VLOOKUP($T23,'記録入力1'!$B$4:$I$285,8,FALSE)</f>
        <v>#N/A</v>
      </c>
      <c r="V23" s="12">
        <f>IF(K23="","",VLOOKUP(LEFT(K23,5),'初期設定1'!$E$18:$F$59,2,FALSE))</f>
      </c>
      <c r="W23" s="12">
        <f t="shared" si="2"/>
      </c>
      <c r="X23" s="12" t="e">
        <f>VLOOKUP($W23,'記録入力1'!$B$4:$I$285,8,FALSE)</f>
        <v>#N/A</v>
      </c>
      <c r="Y23" s="12">
        <f>IF(G23="","",VLOOKUP(VALUE(RIGHT(G23,6)),'学校番号'!$A$2:$B$51,2))</f>
      </c>
    </row>
    <row r="24" spans="1:25" ht="13.5">
      <c r="A24" s="5">
        <v>22</v>
      </c>
      <c r="B24" s="11">
        <f>IF(ISERROR(VLOOKUP($A24,'データ作成貼付２'!$A$2:$M$280,'データ完成'!B$1,FALSE))=TRUE,"",VLOOKUP($A24,'データ作成貼付２'!$A$2:$M$280,'データ完成'!B$1,FALSE))</f>
      </c>
      <c r="C24" s="11">
        <f>IF(ISERROR(VLOOKUP($A24,'データ作成貼付２'!$A$2:$M$280,'データ完成'!C$1,FALSE))=TRUE,"",VLOOKUP($A24,'データ作成貼付２'!$A$2:$M$280,'データ完成'!C$1,FALSE))</f>
      </c>
      <c r="D24" s="11">
        <f>IF(ISERROR(VLOOKUP($A24,'データ作成貼付２'!$A$2:$M$280,'データ完成'!D$1,FALSE))=TRUE,"",VLOOKUP($A24,'データ作成貼付２'!$A$2:$M$280,'データ完成'!D$1,FALSE))</f>
      </c>
      <c r="E24" s="11">
        <f>IF(ISERROR(VLOOKUP($A24,'データ作成貼付２'!$A$2:$M$280,'データ完成'!E$1,FALSE))=TRUE,"",VLOOKUP($A24,'データ作成貼付２'!$A$2:$M$280,'データ完成'!E$1,FALSE))</f>
      </c>
      <c r="F24" s="11">
        <f>IF(ISERROR(VLOOKUP($A24,'データ作成貼付２'!$A$2:$M$280,'データ完成'!F$1,FALSE))=TRUE,"",VLOOKUP($A24,'データ作成貼付２'!$A$2:$M$280,'データ完成'!F$1,FALSE))</f>
      </c>
      <c r="G24" s="11">
        <f>IF(ISERROR(VLOOKUP($A24,'データ作成貼付２'!$A$2:$M$280,'データ完成'!G$1,FALSE))=TRUE,"",VLOOKUP($A24,'データ作成貼付２'!$A$2:$M$280,'データ完成'!G$1,FALSE))</f>
      </c>
      <c r="H24" s="11">
        <f>IF(ISERROR(VLOOKUP($A24,'データ作成貼付２'!$A$2:$M$280,'データ完成'!H$1,FALSE))=TRUE,"",VLOOKUP($A24,'データ作成貼付２'!$A$2:$M$280,'データ完成'!H$1,FALSE))</f>
      </c>
      <c r="I24" s="12">
        <f>IF(ISERROR(VLOOKUP($A24*10+1,'データ作成貼付２'!$B$2:$M$280,'データ完成'!I$1,FALSE))=TRUE,"",VLOOKUP($A24*10+1,'データ作成貼付２'!$B$2:$M$280,'データ完成'!I$1,FALSE))</f>
      </c>
      <c r="J24" s="12">
        <f>IF(ISERROR(VLOOKUP($A24*10+2,'データ作成貼付２'!$B$2:$M$280,'データ完成'!J$1,FALSE))=TRUE,"",VLOOKUP($A24*10+2,'データ作成貼付２'!$B$2:$M$280,'データ完成'!J$1,FALSE))</f>
      </c>
      <c r="K24" s="12">
        <f>IF(ISERROR(VLOOKUP($A24*10+3,'データ作成貼付２'!$B$2:$M$280,'データ完成'!K$1,FALSE))=TRUE,"",VLOOKUP($A24*10+3,'データ作成貼付２'!$B$2:$M$280,'データ完成'!K$1,FALSE))</f>
      </c>
      <c r="L24" s="13">
        <f>IF(ISERROR(VLOOKUP($A24*10+4,'データ作成貼付２'!$B$2:$M$280,'データ完成'!L$1,FALSE))=TRUE,"","○")</f>
      </c>
      <c r="M24" s="12">
        <f>IF(L24="","",VLOOKUP($H24,'記録入力1'!$E$159:$O$188,11,FALSE))</f>
      </c>
      <c r="N24" s="13">
        <f>IF(ISERROR(VLOOKUP($A24*10+5,'データ作成貼付２'!$B$2:$M$280,'データ完成'!N$1,FALSE))=TRUE,"","○")</f>
      </c>
      <c r="O24" s="12">
        <f>IF(N24="","",VLOOKUP($H24,'記録入力1'!$E$189:$O$288,11,FALSE))</f>
      </c>
      <c r="P24" s="12">
        <f>IF(I24="","",VLOOKUP(LEFT(I24,5),'初期設定1'!$E$18:$F$59,2,FALSE))</f>
      </c>
      <c r="Q24" s="12">
        <f t="shared" si="0"/>
      </c>
      <c r="R24" s="12" t="e">
        <f>VLOOKUP($Q24,'記録入力1'!$B$4:$I$285,8,FALSE)</f>
        <v>#N/A</v>
      </c>
      <c r="S24" s="12">
        <f>IF(J24="","",VLOOKUP(LEFT(J24,5),'初期設定1'!$E$18:$F$59,2,FALSE))</f>
      </c>
      <c r="T24" s="12">
        <f t="shared" si="1"/>
      </c>
      <c r="U24" s="12" t="e">
        <f>VLOOKUP($T24,'記録入力1'!$B$4:$I$285,8,FALSE)</f>
        <v>#N/A</v>
      </c>
      <c r="V24" s="12">
        <f>IF(K24="","",VLOOKUP(LEFT(K24,5),'初期設定1'!$E$18:$F$59,2,FALSE))</f>
      </c>
      <c r="W24" s="12">
        <f t="shared" si="2"/>
      </c>
      <c r="X24" s="12" t="e">
        <f>VLOOKUP($W24,'記録入力1'!$B$4:$I$285,8,FALSE)</f>
        <v>#N/A</v>
      </c>
      <c r="Y24" s="12">
        <f>IF(G24="","",VLOOKUP(VALUE(RIGHT(G24,6)),'学校番号'!$A$2:$B$51,2))</f>
      </c>
    </row>
    <row r="25" spans="1:25" ht="13.5">
      <c r="A25" s="5">
        <v>23</v>
      </c>
      <c r="B25" s="11">
        <f>IF(ISERROR(VLOOKUP($A25,'データ作成貼付２'!$A$2:$M$280,'データ完成'!B$1,FALSE))=TRUE,"",VLOOKUP($A25,'データ作成貼付２'!$A$2:$M$280,'データ完成'!B$1,FALSE))</f>
      </c>
      <c r="C25" s="11">
        <f>IF(ISERROR(VLOOKUP($A25,'データ作成貼付２'!$A$2:$M$280,'データ完成'!C$1,FALSE))=TRUE,"",VLOOKUP($A25,'データ作成貼付２'!$A$2:$M$280,'データ完成'!C$1,FALSE))</f>
      </c>
      <c r="D25" s="11">
        <f>IF(ISERROR(VLOOKUP($A25,'データ作成貼付２'!$A$2:$M$280,'データ完成'!D$1,FALSE))=TRUE,"",VLOOKUP($A25,'データ作成貼付２'!$A$2:$M$280,'データ完成'!D$1,FALSE))</f>
      </c>
      <c r="E25" s="11">
        <f>IF(ISERROR(VLOOKUP($A25,'データ作成貼付２'!$A$2:$M$280,'データ完成'!E$1,FALSE))=TRUE,"",VLOOKUP($A25,'データ作成貼付２'!$A$2:$M$280,'データ完成'!E$1,FALSE))</f>
      </c>
      <c r="F25" s="11">
        <f>IF(ISERROR(VLOOKUP($A25,'データ作成貼付２'!$A$2:$M$280,'データ完成'!F$1,FALSE))=TRUE,"",VLOOKUP($A25,'データ作成貼付２'!$A$2:$M$280,'データ完成'!F$1,FALSE))</f>
      </c>
      <c r="G25" s="11">
        <f>IF(ISERROR(VLOOKUP($A25,'データ作成貼付２'!$A$2:$M$280,'データ完成'!G$1,FALSE))=TRUE,"",VLOOKUP($A25,'データ作成貼付２'!$A$2:$M$280,'データ完成'!G$1,FALSE))</f>
      </c>
      <c r="H25" s="11">
        <f>IF(ISERROR(VLOOKUP($A25,'データ作成貼付２'!$A$2:$M$280,'データ完成'!H$1,FALSE))=TRUE,"",VLOOKUP($A25,'データ作成貼付２'!$A$2:$M$280,'データ完成'!H$1,FALSE))</f>
      </c>
      <c r="I25" s="12">
        <f>IF(ISERROR(VLOOKUP($A25*10+1,'データ作成貼付２'!$B$2:$M$280,'データ完成'!I$1,FALSE))=TRUE,"",VLOOKUP($A25*10+1,'データ作成貼付２'!$B$2:$M$280,'データ完成'!I$1,FALSE))</f>
      </c>
      <c r="J25" s="12">
        <f>IF(ISERROR(VLOOKUP($A25*10+2,'データ作成貼付２'!$B$2:$M$280,'データ完成'!J$1,FALSE))=TRUE,"",VLOOKUP($A25*10+2,'データ作成貼付２'!$B$2:$M$280,'データ完成'!J$1,FALSE))</f>
      </c>
      <c r="K25" s="12">
        <f>IF(ISERROR(VLOOKUP($A25*10+3,'データ作成貼付２'!$B$2:$M$280,'データ完成'!K$1,FALSE))=TRUE,"",VLOOKUP($A25*10+3,'データ作成貼付２'!$B$2:$M$280,'データ完成'!K$1,FALSE))</f>
      </c>
      <c r="L25" s="13">
        <f>IF(ISERROR(VLOOKUP($A25*10+4,'データ作成貼付２'!$B$2:$M$280,'データ完成'!L$1,FALSE))=TRUE,"","○")</f>
      </c>
      <c r="M25" s="12">
        <f>IF(L25="","",VLOOKUP($H25,'記録入力1'!$E$159:$O$188,11,FALSE))</f>
      </c>
      <c r="N25" s="13">
        <f>IF(ISERROR(VLOOKUP($A25*10+5,'データ作成貼付２'!$B$2:$M$280,'データ完成'!N$1,FALSE))=TRUE,"","○")</f>
      </c>
      <c r="O25" s="12">
        <f>IF(N25="","",VLOOKUP($H25,'記録入力1'!$E$189:$O$288,11,FALSE))</f>
      </c>
      <c r="P25" s="12">
        <f>IF(I25="","",VLOOKUP(LEFT(I25,5),'初期設定1'!$E$18:$F$59,2,FALSE))</f>
      </c>
      <c r="Q25" s="12">
        <f t="shared" si="0"/>
      </c>
      <c r="R25" s="12" t="e">
        <f>VLOOKUP($Q25,'記録入力1'!$B$4:$I$285,8,FALSE)</f>
        <v>#N/A</v>
      </c>
      <c r="S25" s="12">
        <f>IF(J25="","",VLOOKUP(LEFT(J25,5),'初期設定1'!$E$18:$F$59,2,FALSE))</f>
      </c>
      <c r="T25" s="12">
        <f t="shared" si="1"/>
      </c>
      <c r="U25" s="12" t="e">
        <f>VLOOKUP($T25,'記録入力1'!$B$4:$I$285,8,FALSE)</f>
        <v>#N/A</v>
      </c>
      <c r="V25" s="12">
        <f>IF(K25="","",VLOOKUP(LEFT(K25,5),'初期設定1'!$E$18:$F$59,2,FALSE))</f>
      </c>
      <c r="W25" s="12">
        <f t="shared" si="2"/>
      </c>
      <c r="X25" s="12" t="e">
        <f>VLOOKUP($W25,'記録入力1'!$B$4:$I$285,8,FALSE)</f>
        <v>#N/A</v>
      </c>
      <c r="Y25" s="12">
        <f>IF(G25="","",VLOOKUP(VALUE(RIGHT(G25,6)),'学校番号'!$A$2:$B$51,2))</f>
      </c>
    </row>
    <row r="26" spans="1:25" ht="13.5">
      <c r="A26" s="5">
        <v>24</v>
      </c>
      <c r="B26" s="11">
        <f>IF(ISERROR(VLOOKUP($A26,'データ作成貼付２'!$A$2:$M$280,'データ完成'!B$1,FALSE))=TRUE,"",VLOOKUP($A26,'データ作成貼付２'!$A$2:$M$280,'データ完成'!B$1,FALSE))</f>
      </c>
      <c r="C26" s="11">
        <f>IF(ISERROR(VLOOKUP($A26,'データ作成貼付２'!$A$2:$M$280,'データ完成'!C$1,FALSE))=TRUE,"",VLOOKUP($A26,'データ作成貼付２'!$A$2:$M$280,'データ完成'!C$1,FALSE))</f>
      </c>
      <c r="D26" s="11">
        <f>IF(ISERROR(VLOOKUP($A26,'データ作成貼付２'!$A$2:$M$280,'データ完成'!D$1,FALSE))=TRUE,"",VLOOKUP($A26,'データ作成貼付２'!$A$2:$M$280,'データ完成'!D$1,FALSE))</f>
      </c>
      <c r="E26" s="11">
        <f>IF(ISERROR(VLOOKUP($A26,'データ作成貼付２'!$A$2:$M$280,'データ完成'!E$1,FALSE))=TRUE,"",VLOOKUP($A26,'データ作成貼付２'!$A$2:$M$280,'データ完成'!E$1,FALSE))</f>
      </c>
      <c r="F26" s="11">
        <f>IF(ISERROR(VLOOKUP($A26,'データ作成貼付２'!$A$2:$M$280,'データ完成'!F$1,FALSE))=TRUE,"",VLOOKUP($A26,'データ作成貼付２'!$A$2:$M$280,'データ完成'!F$1,FALSE))</f>
      </c>
      <c r="G26" s="11">
        <f>IF(ISERROR(VLOOKUP($A26,'データ作成貼付２'!$A$2:$M$280,'データ完成'!G$1,FALSE))=TRUE,"",VLOOKUP($A26,'データ作成貼付２'!$A$2:$M$280,'データ完成'!G$1,FALSE))</f>
      </c>
      <c r="H26" s="11">
        <f>IF(ISERROR(VLOOKUP($A26,'データ作成貼付２'!$A$2:$M$280,'データ完成'!H$1,FALSE))=TRUE,"",VLOOKUP($A26,'データ作成貼付２'!$A$2:$M$280,'データ完成'!H$1,FALSE))</f>
      </c>
      <c r="I26" s="12">
        <f>IF(ISERROR(VLOOKUP($A26*10+1,'データ作成貼付２'!$B$2:$M$280,'データ完成'!I$1,FALSE))=TRUE,"",VLOOKUP($A26*10+1,'データ作成貼付２'!$B$2:$M$280,'データ完成'!I$1,FALSE))</f>
      </c>
      <c r="J26" s="12">
        <f>IF(ISERROR(VLOOKUP($A26*10+2,'データ作成貼付２'!$B$2:$M$280,'データ完成'!J$1,FALSE))=TRUE,"",VLOOKUP($A26*10+2,'データ作成貼付２'!$B$2:$M$280,'データ完成'!J$1,FALSE))</f>
      </c>
      <c r="K26" s="12">
        <f>IF(ISERROR(VLOOKUP($A26*10+3,'データ作成貼付２'!$B$2:$M$280,'データ完成'!K$1,FALSE))=TRUE,"",VLOOKUP($A26*10+3,'データ作成貼付２'!$B$2:$M$280,'データ完成'!K$1,FALSE))</f>
      </c>
      <c r="L26" s="13">
        <f>IF(ISERROR(VLOOKUP($A26*10+4,'データ作成貼付２'!$B$2:$M$280,'データ完成'!L$1,FALSE))=TRUE,"","○")</f>
      </c>
      <c r="M26" s="12">
        <f>IF(L26="","",VLOOKUP($H26,'記録入力1'!$E$159:$O$188,11,FALSE))</f>
      </c>
      <c r="N26" s="13">
        <f>IF(ISERROR(VLOOKUP($A26*10+5,'データ作成貼付２'!$B$2:$M$280,'データ完成'!N$1,FALSE))=TRUE,"","○")</f>
      </c>
      <c r="O26" s="12">
        <f>IF(N26="","",VLOOKUP($H26,'記録入力1'!$E$189:$O$288,11,FALSE))</f>
      </c>
      <c r="P26" s="12">
        <f>IF(I26="","",VLOOKUP(LEFT(I26,5),'初期設定1'!$E$18:$F$59,2,FALSE))</f>
      </c>
      <c r="Q26" s="12">
        <f t="shared" si="0"/>
      </c>
      <c r="R26" s="12" t="e">
        <f>VLOOKUP($Q26,'記録入力1'!$B$4:$I$285,8,FALSE)</f>
        <v>#N/A</v>
      </c>
      <c r="S26" s="12">
        <f>IF(J26="","",VLOOKUP(LEFT(J26,5),'初期設定1'!$E$18:$F$59,2,FALSE))</f>
      </c>
      <c r="T26" s="12">
        <f t="shared" si="1"/>
      </c>
      <c r="U26" s="12" t="e">
        <f>VLOOKUP($T26,'記録入力1'!$B$4:$I$285,8,FALSE)</f>
        <v>#N/A</v>
      </c>
      <c r="V26" s="12">
        <f>IF(K26="","",VLOOKUP(LEFT(K26,5),'初期設定1'!$E$18:$F$59,2,FALSE))</f>
      </c>
      <c r="W26" s="12">
        <f t="shared" si="2"/>
      </c>
      <c r="X26" s="12" t="e">
        <f>VLOOKUP($W26,'記録入力1'!$B$4:$I$285,8,FALSE)</f>
        <v>#N/A</v>
      </c>
      <c r="Y26" s="12">
        <f>IF(G26="","",VLOOKUP(VALUE(RIGHT(G26,6)),'学校番号'!$A$2:$B$51,2))</f>
      </c>
    </row>
    <row r="27" spans="1:25" ht="13.5">
      <c r="A27" s="5">
        <v>25</v>
      </c>
      <c r="B27" s="11">
        <f>IF(ISERROR(VLOOKUP($A27,'データ作成貼付２'!$A$2:$M$280,'データ完成'!B$1,FALSE))=TRUE,"",VLOOKUP($A27,'データ作成貼付２'!$A$2:$M$280,'データ完成'!B$1,FALSE))</f>
      </c>
      <c r="C27" s="11">
        <f>IF(ISERROR(VLOOKUP($A27,'データ作成貼付２'!$A$2:$M$280,'データ完成'!C$1,FALSE))=TRUE,"",VLOOKUP($A27,'データ作成貼付２'!$A$2:$M$280,'データ完成'!C$1,FALSE))</f>
      </c>
      <c r="D27" s="11">
        <f>IF(ISERROR(VLOOKUP($A27,'データ作成貼付２'!$A$2:$M$280,'データ完成'!D$1,FALSE))=TRUE,"",VLOOKUP($A27,'データ作成貼付２'!$A$2:$M$280,'データ完成'!D$1,FALSE))</f>
      </c>
      <c r="E27" s="11">
        <f>IF(ISERROR(VLOOKUP($A27,'データ作成貼付２'!$A$2:$M$280,'データ完成'!E$1,FALSE))=TRUE,"",VLOOKUP($A27,'データ作成貼付２'!$A$2:$M$280,'データ完成'!E$1,FALSE))</f>
      </c>
      <c r="F27" s="11">
        <f>IF(ISERROR(VLOOKUP($A27,'データ作成貼付２'!$A$2:$M$280,'データ完成'!F$1,FALSE))=TRUE,"",VLOOKUP($A27,'データ作成貼付２'!$A$2:$M$280,'データ完成'!F$1,FALSE))</f>
      </c>
      <c r="G27" s="11">
        <f>IF(ISERROR(VLOOKUP($A27,'データ作成貼付２'!$A$2:$M$280,'データ完成'!G$1,FALSE))=TRUE,"",VLOOKUP($A27,'データ作成貼付２'!$A$2:$M$280,'データ完成'!G$1,FALSE))</f>
      </c>
      <c r="H27" s="11">
        <f>IF(ISERROR(VLOOKUP($A27,'データ作成貼付２'!$A$2:$M$280,'データ完成'!H$1,FALSE))=TRUE,"",VLOOKUP($A27,'データ作成貼付２'!$A$2:$M$280,'データ完成'!H$1,FALSE))</f>
      </c>
      <c r="I27" s="12">
        <f>IF(ISERROR(VLOOKUP($A27*10+1,'データ作成貼付２'!$B$2:$M$280,'データ完成'!I$1,FALSE))=TRUE,"",VLOOKUP($A27*10+1,'データ作成貼付２'!$B$2:$M$280,'データ完成'!I$1,FALSE))</f>
      </c>
      <c r="J27" s="12">
        <f>IF(ISERROR(VLOOKUP($A27*10+2,'データ作成貼付２'!$B$2:$M$280,'データ完成'!J$1,FALSE))=TRUE,"",VLOOKUP($A27*10+2,'データ作成貼付２'!$B$2:$M$280,'データ完成'!J$1,FALSE))</f>
      </c>
      <c r="K27" s="12">
        <f>IF(ISERROR(VLOOKUP($A27*10+3,'データ作成貼付２'!$B$2:$M$280,'データ完成'!K$1,FALSE))=TRUE,"",VLOOKUP($A27*10+3,'データ作成貼付２'!$B$2:$M$280,'データ完成'!K$1,FALSE))</f>
      </c>
      <c r="L27" s="13">
        <f>IF(ISERROR(VLOOKUP($A27*10+4,'データ作成貼付２'!$B$2:$M$280,'データ完成'!L$1,FALSE))=TRUE,"","○")</f>
      </c>
      <c r="M27" s="12">
        <f>IF(L27="","",VLOOKUP($H27,'記録入力1'!$E$159:$O$188,11,FALSE))</f>
      </c>
      <c r="N27" s="13">
        <f>IF(ISERROR(VLOOKUP($A27*10+5,'データ作成貼付２'!$B$2:$M$280,'データ完成'!N$1,FALSE))=TRUE,"","○")</f>
      </c>
      <c r="O27" s="12">
        <f>IF(N27="","",VLOOKUP($H27,'記録入力1'!$E$189:$O$288,11,FALSE))</f>
      </c>
      <c r="P27" s="12">
        <f>IF(I27="","",VLOOKUP(LEFT(I27,5),'初期設定1'!$E$18:$F$59,2,FALSE))</f>
      </c>
      <c r="Q27" s="12">
        <f t="shared" si="0"/>
      </c>
      <c r="R27" s="12" t="e">
        <f>VLOOKUP($Q27,'記録入力1'!$B$4:$I$285,8,FALSE)</f>
        <v>#N/A</v>
      </c>
      <c r="S27" s="12">
        <f>IF(J27="","",VLOOKUP(LEFT(J27,5),'初期設定1'!$E$18:$F$59,2,FALSE))</f>
      </c>
      <c r="T27" s="12">
        <f t="shared" si="1"/>
      </c>
      <c r="U27" s="12" t="e">
        <f>VLOOKUP($T27,'記録入力1'!$B$4:$I$285,8,FALSE)</f>
        <v>#N/A</v>
      </c>
      <c r="V27" s="12">
        <f>IF(K27="","",VLOOKUP(LEFT(K27,5),'初期設定1'!$E$18:$F$59,2,FALSE))</f>
      </c>
      <c r="W27" s="12">
        <f t="shared" si="2"/>
      </c>
      <c r="X27" s="12" t="e">
        <f>VLOOKUP($W27,'記録入力1'!$B$4:$I$285,8,FALSE)</f>
        <v>#N/A</v>
      </c>
      <c r="Y27" s="12">
        <f>IF(G27="","",VLOOKUP(VALUE(RIGHT(G27,6)),'学校番号'!$A$2:$B$51,2))</f>
      </c>
    </row>
    <row r="28" spans="1:25" ht="13.5">
      <c r="A28" s="5">
        <v>26</v>
      </c>
      <c r="B28" s="11">
        <f>IF(ISERROR(VLOOKUP($A28,'データ作成貼付２'!$A$2:$M$280,'データ完成'!B$1,FALSE))=TRUE,"",VLOOKUP($A28,'データ作成貼付２'!$A$2:$M$280,'データ完成'!B$1,FALSE))</f>
      </c>
      <c r="C28" s="11">
        <f>IF(ISERROR(VLOOKUP($A28,'データ作成貼付２'!$A$2:$M$280,'データ完成'!C$1,FALSE))=TRUE,"",VLOOKUP($A28,'データ作成貼付２'!$A$2:$M$280,'データ完成'!C$1,FALSE))</f>
      </c>
      <c r="D28" s="11">
        <f>IF(ISERROR(VLOOKUP($A28,'データ作成貼付２'!$A$2:$M$280,'データ完成'!D$1,FALSE))=TRUE,"",VLOOKUP($A28,'データ作成貼付２'!$A$2:$M$280,'データ完成'!D$1,FALSE))</f>
      </c>
      <c r="E28" s="11">
        <f>IF(ISERROR(VLOOKUP($A28,'データ作成貼付２'!$A$2:$M$280,'データ完成'!E$1,FALSE))=TRUE,"",VLOOKUP($A28,'データ作成貼付２'!$A$2:$M$280,'データ完成'!E$1,FALSE))</f>
      </c>
      <c r="F28" s="11">
        <f>IF(ISERROR(VLOOKUP($A28,'データ作成貼付２'!$A$2:$M$280,'データ完成'!F$1,FALSE))=TRUE,"",VLOOKUP($A28,'データ作成貼付２'!$A$2:$M$280,'データ完成'!F$1,FALSE))</f>
      </c>
      <c r="G28" s="11">
        <f>IF(ISERROR(VLOOKUP($A28,'データ作成貼付２'!$A$2:$M$280,'データ完成'!G$1,FALSE))=TRUE,"",VLOOKUP($A28,'データ作成貼付２'!$A$2:$M$280,'データ完成'!G$1,FALSE))</f>
      </c>
      <c r="H28" s="11">
        <f>IF(ISERROR(VLOOKUP($A28,'データ作成貼付２'!$A$2:$M$280,'データ完成'!H$1,FALSE))=TRUE,"",VLOOKUP($A28,'データ作成貼付２'!$A$2:$M$280,'データ完成'!H$1,FALSE))</f>
      </c>
      <c r="I28" s="12">
        <f>IF(ISERROR(VLOOKUP($A28*10+1,'データ作成貼付２'!$B$2:$M$280,'データ完成'!I$1,FALSE))=TRUE,"",VLOOKUP($A28*10+1,'データ作成貼付２'!$B$2:$M$280,'データ完成'!I$1,FALSE))</f>
      </c>
      <c r="J28" s="12">
        <f>IF(ISERROR(VLOOKUP($A28*10+2,'データ作成貼付２'!$B$2:$M$280,'データ完成'!J$1,FALSE))=TRUE,"",VLOOKUP($A28*10+2,'データ作成貼付２'!$B$2:$M$280,'データ完成'!J$1,FALSE))</f>
      </c>
      <c r="K28" s="12">
        <f>IF(ISERROR(VLOOKUP($A28*10+3,'データ作成貼付２'!$B$2:$M$280,'データ完成'!K$1,FALSE))=TRUE,"",VLOOKUP($A28*10+3,'データ作成貼付２'!$B$2:$M$280,'データ完成'!K$1,FALSE))</f>
      </c>
      <c r="L28" s="13">
        <f>IF(ISERROR(VLOOKUP($A28*10+4,'データ作成貼付２'!$B$2:$M$280,'データ完成'!L$1,FALSE))=TRUE,"","○")</f>
      </c>
      <c r="M28" s="12">
        <f>IF(L28="","",VLOOKUP($H28,'記録入力1'!$E$159:$O$188,11,FALSE))</f>
      </c>
      <c r="N28" s="13">
        <f>IF(ISERROR(VLOOKUP($A28*10+5,'データ作成貼付２'!$B$2:$M$280,'データ完成'!N$1,FALSE))=TRUE,"","○")</f>
      </c>
      <c r="O28" s="12">
        <f>IF(N28="","",VLOOKUP($H28,'記録入力1'!$E$189:$O$288,11,FALSE))</f>
      </c>
      <c r="P28" s="12">
        <f>IF(I28="","",VLOOKUP(LEFT(I28,5),'初期設定1'!$E$18:$F$59,2,FALSE))</f>
      </c>
      <c r="Q28" s="12">
        <f t="shared" si="0"/>
      </c>
      <c r="R28" s="12" t="e">
        <f>VLOOKUP($Q28,'記録入力1'!$B$4:$I$285,8,FALSE)</f>
        <v>#N/A</v>
      </c>
      <c r="S28" s="12">
        <f>IF(J28="","",VLOOKUP(LEFT(J28,5),'初期設定1'!$E$18:$F$59,2,FALSE))</f>
      </c>
      <c r="T28" s="12">
        <f t="shared" si="1"/>
      </c>
      <c r="U28" s="12" t="e">
        <f>VLOOKUP($T28,'記録入力1'!$B$4:$I$285,8,FALSE)</f>
        <v>#N/A</v>
      </c>
      <c r="V28" s="12">
        <f>IF(K28="","",VLOOKUP(LEFT(K28,5),'初期設定1'!$E$18:$F$59,2,FALSE))</f>
      </c>
      <c r="W28" s="12">
        <f t="shared" si="2"/>
      </c>
      <c r="X28" s="12" t="e">
        <f>VLOOKUP($W28,'記録入力1'!$B$4:$I$285,8,FALSE)</f>
        <v>#N/A</v>
      </c>
      <c r="Y28" s="12">
        <f>IF(G28="","",VLOOKUP(VALUE(RIGHT(G28,6)),'学校番号'!$A$2:$B$51,2))</f>
      </c>
    </row>
    <row r="29" spans="1:25" ht="13.5">
      <c r="A29" s="5">
        <v>27</v>
      </c>
      <c r="B29" s="11">
        <f>IF(ISERROR(VLOOKUP($A29,'データ作成貼付２'!$A$2:$M$280,'データ完成'!B$1,FALSE))=TRUE,"",VLOOKUP($A29,'データ作成貼付２'!$A$2:$M$280,'データ完成'!B$1,FALSE))</f>
      </c>
      <c r="C29" s="11">
        <f>IF(ISERROR(VLOOKUP($A29,'データ作成貼付２'!$A$2:$M$280,'データ完成'!C$1,FALSE))=TRUE,"",VLOOKUP($A29,'データ作成貼付２'!$A$2:$M$280,'データ完成'!C$1,FALSE))</f>
      </c>
      <c r="D29" s="11">
        <f>IF(ISERROR(VLOOKUP($A29,'データ作成貼付２'!$A$2:$M$280,'データ完成'!D$1,FALSE))=TRUE,"",VLOOKUP($A29,'データ作成貼付２'!$A$2:$M$280,'データ完成'!D$1,FALSE))</f>
      </c>
      <c r="E29" s="11">
        <f>IF(ISERROR(VLOOKUP($A29,'データ作成貼付２'!$A$2:$M$280,'データ完成'!E$1,FALSE))=TRUE,"",VLOOKUP($A29,'データ作成貼付２'!$A$2:$M$280,'データ完成'!E$1,FALSE))</f>
      </c>
      <c r="F29" s="11">
        <f>IF(ISERROR(VLOOKUP($A29,'データ作成貼付２'!$A$2:$M$280,'データ完成'!F$1,FALSE))=TRUE,"",VLOOKUP($A29,'データ作成貼付２'!$A$2:$M$280,'データ完成'!F$1,FALSE))</f>
      </c>
      <c r="G29" s="11">
        <f>IF(ISERROR(VLOOKUP($A29,'データ作成貼付２'!$A$2:$M$280,'データ完成'!G$1,FALSE))=TRUE,"",VLOOKUP($A29,'データ作成貼付２'!$A$2:$M$280,'データ完成'!G$1,FALSE))</f>
      </c>
      <c r="H29" s="11">
        <f>IF(ISERROR(VLOOKUP($A29,'データ作成貼付２'!$A$2:$M$280,'データ完成'!H$1,FALSE))=TRUE,"",VLOOKUP($A29,'データ作成貼付２'!$A$2:$M$280,'データ完成'!H$1,FALSE))</f>
      </c>
      <c r="I29" s="12">
        <f>IF(ISERROR(VLOOKUP($A29*10+1,'データ作成貼付２'!$B$2:$M$280,'データ完成'!I$1,FALSE))=TRUE,"",VLOOKUP($A29*10+1,'データ作成貼付２'!$B$2:$M$280,'データ完成'!I$1,FALSE))</f>
      </c>
      <c r="J29" s="12">
        <f>IF(ISERROR(VLOOKUP($A29*10+2,'データ作成貼付２'!$B$2:$M$280,'データ完成'!J$1,FALSE))=TRUE,"",VLOOKUP($A29*10+2,'データ作成貼付２'!$B$2:$M$280,'データ完成'!J$1,FALSE))</f>
      </c>
      <c r="K29" s="12">
        <f>IF(ISERROR(VLOOKUP($A29*10+3,'データ作成貼付２'!$B$2:$M$280,'データ完成'!K$1,FALSE))=TRUE,"",VLOOKUP($A29*10+3,'データ作成貼付２'!$B$2:$M$280,'データ完成'!K$1,FALSE))</f>
      </c>
      <c r="L29" s="13">
        <f>IF(ISERROR(VLOOKUP($A29*10+4,'データ作成貼付２'!$B$2:$M$280,'データ完成'!L$1,FALSE))=TRUE,"","○")</f>
      </c>
      <c r="M29" s="12">
        <f>IF(L29="","",VLOOKUP($H29,'記録入力1'!$E$159:$O$188,11,FALSE))</f>
      </c>
      <c r="N29" s="13">
        <f>IF(ISERROR(VLOOKUP($A29*10+5,'データ作成貼付２'!$B$2:$M$280,'データ完成'!N$1,FALSE))=TRUE,"","○")</f>
      </c>
      <c r="O29" s="12">
        <f>IF(N29="","",VLOOKUP($H29,'記録入力1'!$E$189:$O$288,11,FALSE))</f>
      </c>
      <c r="P29" s="12">
        <f>IF(I29="","",VLOOKUP(LEFT(I29,5),'初期設定1'!$E$18:$F$59,2,FALSE))</f>
      </c>
      <c r="Q29" s="12">
        <f t="shared" si="0"/>
      </c>
      <c r="R29" s="12" t="e">
        <f>VLOOKUP($Q29,'記録入力1'!$B$4:$I$285,8,FALSE)</f>
        <v>#N/A</v>
      </c>
      <c r="S29" s="12">
        <f>IF(J29="","",VLOOKUP(LEFT(J29,5),'初期設定1'!$E$18:$F$59,2,FALSE))</f>
      </c>
      <c r="T29" s="12">
        <f t="shared" si="1"/>
      </c>
      <c r="U29" s="12" t="e">
        <f>VLOOKUP($T29,'記録入力1'!$B$4:$I$285,8,FALSE)</f>
        <v>#N/A</v>
      </c>
      <c r="V29" s="12">
        <f>IF(K29="","",VLOOKUP(LEFT(K29,5),'初期設定1'!$E$18:$F$59,2,FALSE))</f>
      </c>
      <c r="W29" s="12">
        <f t="shared" si="2"/>
      </c>
      <c r="X29" s="12" t="e">
        <f>VLOOKUP($W29,'記録入力1'!$B$4:$I$285,8,FALSE)</f>
        <v>#N/A</v>
      </c>
      <c r="Y29" s="12">
        <f>IF(G29="","",VLOOKUP(VALUE(RIGHT(G29,6)),'学校番号'!$A$2:$B$51,2))</f>
      </c>
    </row>
    <row r="30" spans="1:25" ht="13.5">
      <c r="A30" s="5">
        <v>28</v>
      </c>
      <c r="B30" s="11">
        <f>IF(ISERROR(VLOOKUP($A30,'データ作成貼付２'!$A$2:$M$280,'データ完成'!B$1,FALSE))=TRUE,"",VLOOKUP($A30,'データ作成貼付２'!$A$2:$M$280,'データ完成'!B$1,FALSE))</f>
      </c>
      <c r="C30" s="11">
        <f>IF(ISERROR(VLOOKUP($A30,'データ作成貼付２'!$A$2:$M$280,'データ完成'!C$1,FALSE))=TRUE,"",VLOOKUP($A30,'データ作成貼付２'!$A$2:$M$280,'データ完成'!C$1,FALSE))</f>
      </c>
      <c r="D30" s="11">
        <f>IF(ISERROR(VLOOKUP($A30,'データ作成貼付２'!$A$2:$M$280,'データ完成'!D$1,FALSE))=TRUE,"",VLOOKUP($A30,'データ作成貼付２'!$A$2:$M$280,'データ完成'!D$1,FALSE))</f>
      </c>
      <c r="E30" s="11">
        <f>IF(ISERROR(VLOOKUP($A30,'データ作成貼付２'!$A$2:$M$280,'データ完成'!E$1,FALSE))=TRUE,"",VLOOKUP($A30,'データ作成貼付２'!$A$2:$M$280,'データ完成'!E$1,FALSE))</f>
      </c>
      <c r="F30" s="11">
        <f>IF(ISERROR(VLOOKUP($A30,'データ作成貼付２'!$A$2:$M$280,'データ完成'!F$1,FALSE))=TRUE,"",VLOOKUP($A30,'データ作成貼付２'!$A$2:$M$280,'データ完成'!F$1,FALSE))</f>
      </c>
      <c r="G30" s="11">
        <f>IF(ISERROR(VLOOKUP($A30,'データ作成貼付２'!$A$2:$M$280,'データ完成'!G$1,FALSE))=TRUE,"",VLOOKUP($A30,'データ作成貼付２'!$A$2:$M$280,'データ完成'!G$1,FALSE))</f>
      </c>
      <c r="H30" s="11">
        <f>IF(ISERROR(VLOOKUP($A30,'データ作成貼付２'!$A$2:$M$280,'データ完成'!H$1,FALSE))=TRUE,"",VLOOKUP($A30,'データ作成貼付２'!$A$2:$M$280,'データ完成'!H$1,FALSE))</f>
      </c>
      <c r="I30" s="12">
        <f>IF(ISERROR(VLOOKUP($A30*10+1,'データ作成貼付２'!$B$2:$M$280,'データ完成'!I$1,FALSE))=TRUE,"",VLOOKUP($A30*10+1,'データ作成貼付２'!$B$2:$M$280,'データ完成'!I$1,FALSE))</f>
      </c>
      <c r="J30" s="12">
        <f>IF(ISERROR(VLOOKUP($A30*10+2,'データ作成貼付２'!$B$2:$M$280,'データ完成'!J$1,FALSE))=TRUE,"",VLOOKUP($A30*10+2,'データ作成貼付２'!$B$2:$M$280,'データ完成'!J$1,FALSE))</f>
      </c>
      <c r="K30" s="12">
        <f>IF(ISERROR(VLOOKUP($A30*10+3,'データ作成貼付２'!$B$2:$M$280,'データ完成'!K$1,FALSE))=TRUE,"",VLOOKUP($A30*10+3,'データ作成貼付２'!$B$2:$M$280,'データ完成'!K$1,FALSE))</f>
      </c>
      <c r="L30" s="13">
        <f>IF(ISERROR(VLOOKUP($A30*10+4,'データ作成貼付２'!$B$2:$M$280,'データ完成'!L$1,FALSE))=TRUE,"","○")</f>
      </c>
      <c r="M30" s="12">
        <f>IF(L30="","",VLOOKUP($H30,'記録入力1'!$E$159:$O$188,11,FALSE))</f>
      </c>
      <c r="N30" s="13">
        <f>IF(ISERROR(VLOOKUP($A30*10+5,'データ作成貼付２'!$B$2:$M$280,'データ完成'!N$1,FALSE))=TRUE,"","○")</f>
      </c>
      <c r="O30" s="12">
        <f>IF(N30="","",VLOOKUP($H30,'記録入力1'!$E$189:$O$288,11,FALSE))</f>
      </c>
      <c r="P30" s="12">
        <f>IF(I30="","",VLOOKUP(LEFT(I30,5),'初期設定1'!$E$18:$F$59,2,FALSE))</f>
      </c>
      <c r="Q30" s="12">
        <f t="shared" si="0"/>
      </c>
      <c r="R30" s="12" t="e">
        <f>VLOOKUP($Q30,'記録入力1'!$B$4:$I$285,8,FALSE)</f>
        <v>#N/A</v>
      </c>
      <c r="S30" s="12">
        <f>IF(J30="","",VLOOKUP(LEFT(J30,5),'初期設定1'!$E$18:$F$59,2,FALSE))</f>
      </c>
      <c r="T30" s="12">
        <f t="shared" si="1"/>
      </c>
      <c r="U30" s="12" t="e">
        <f>VLOOKUP($T30,'記録入力1'!$B$4:$I$285,8,FALSE)</f>
        <v>#N/A</v>
      </c>
      <c r="V30" s="12">
        <f>IF(K30="","",VLOOKUP(LEFT(K30,5),'初期設定1'!$E$18:$F$59,2,FALSE))</f>
      </c>
      <c r="W30" s="12">
        <f t="shared" si="2"/>
      </c>
      <c r="X30" s="12" t="e">
        <f>VLOOKUP($W30,'記録入力1'!$B$4:$I$285,8,FALSE)</f>
        <v>#N/A</v>
      </c>
      <c r="Y30" s="12">
        <f>IF(G30="","",VLOOKUP(VALUE(RIGHT(G30,6)),'学校番号'!$A$2:$B$51,2))</f>
      </c>
    </row>
    <row r="31" spans="1:25" ht="13.5">
      <c r="A31" s="5">
        <v>29</v>
      </c>
      <c r="B31" s="11">
        <f>IF(ISERROR(VLOOKUP($A31,'データ作成貼付２'!$A$2:$M$280,'データ完成'!B$1,FALSE))=TRUE,"",VLOOKUP($A31,'データ作成貼付２'!$A$2:$M$280,'データ完成'!B$1,FALSE))</f>
      </c>
      <c r="C31" s="11">
        <f>IF(ISERROR(VLOOKUP($A31,'データ作成貼付２'!$A$2:$M$280,'データ完成'!C$1,FALSE))=TRUE,"",VLOOKUP($A31,'データ作成貼付２'!$A$2:$M$280,'データ完成'!C$1,FALSE))</f>
      </c>
      <c r="D31" s="11">
        <f>IF(ISERROR(VLOOKUP($A31,'データ作成貼付２'!$A$2:$M$280,'データ完成'!D$1,FALSE))=TRUE,"",VLOOKUP($A31,'データ作成貼付２'!$A$2:$M$280,'データ完成'!D$1,FALSE))</f>
      </c>
      <c r="E31" s="11">
        <f>IF(ISERROR(VLOOKUP($A31,'データ作成貼付２'!$A$2:$M$280,'データ完成'!E$1,FALSE))=TRUE,"",VLOOKUP($A31,'データ作成貼付２'!$A$2:$M$280,'データ完成'!E$1,FALSE))</f>
      </c>
      <c r="F31" s="11">
        <f>IF(ISERROR(VLOOKUP($A31,'データ作成貼付２'!$A$2:$M$280,'データ完成'!F$1,FALSE))=TRUE,"",VLOOKUP($A31,'データ作成貼付２'!$A$2:$M$280,'データ完成'!F$1,FALSE))</f>
      </c>
      <c r="G31" s="11">
        <f>IF(ISERROR(VLOOKUP($A31,'データ作成貼付２'!$A$2:$M$280,'データ完成'!G$1,FALSE))=TRUE,"",VLOOKUP($A31,'データ作成貼付２'!$A$2:$M$280,'データ完成'!G$1,FALSE))</f>
      </c>
      <c r="H31" s="11">
        <f>IF(ISERROR(VLOOKUP($A31,'データ作成貼付２'!$A$2:$M$280,'データ完成'!H$1,FALSE))=TRUE,"",VLOOKUP($A31,'データ作成貼付２'!$A$2:$M$280,'データ完成'!H$1,FALSE))</f>
      </c>
      <c r="I31" s="12">
        <f>IF(ISERROR(VLOOKUP($A31*10+1,'データ作成貼付２'!$B$2:$M$280,'データ完成'!I$1,FALSE))=TRUE,"",VLOOKUP($A31*10+1,'データ作成貼付２'!$B$2:$M$280,'データ完成'!I$1,FALSE))</f>
      </c>
      <c r="J31" s="12">
        <f>IF(ISERROR(VLOOKUP($A31*10+2,'データ作成貼付２'!$B$2:$M$280,'データ完成'!J$1,FALSE))=TRUE,"",VLOOKUP($A31*10+2,'データ作成貼付２'!$B$2:$M$280,'データ完成'!J$1,FALSE))</f>
      </c>
      <c r="K31" s="12">
        <f>IF(ISERROR(VLOOKUP($A31*10+3,'データ作成貼付２'!$B$2:$M$280,'データ完成'!K$1,FALSE))=TRUE,"",VLOOKUP($A31*10+3,'データ作成貼付２'!$B$2:$M$280,'データ完成'!K$1,FALSE))</f>
      </c>
      <c r="L31" s="13">
        <f>IF(ISERROR(VLOOKUP($A31*10+4,'データ作成貼付２'!$B$2:$M$280,'データ完成'!L$1,FALSE))=TRUE,"","○")</f>
      </c>
      <c r="M31" s="12">
        <f>IF(L31="","",VLOOKUP($H31,'記録入力1'!$E$159:$O$188,11,FALSE))</f>
      </c>
      <c r="N31" s="13">
        <f>IF(ISERROR(VLOOKUP($A31*10+5,'データ作成貼付２'!$B$2:$M$280,'データ完成'!N$1,FALSE))=TRUE,"","○")</f>
      </c>
      <c r="O31" s="12">
        <f>IF(N31="","",VLOOKUP($H31,'記録入力1'!$E$189:$O$288,11,FALSE))</f>
      </c>
      <c r="P31" s="12">
        <f>IF(I31="","",VLOOKUP(LEFT(I31,5),'初期設定1'!$E$18:$F$59,2,FALSE))</f>
      </c>
      <c r="Q31" s="12">
        <f t="shared" si="0"/>
      </c>
      <c r="R31" s="12" t="e">
        <f>VLOOKUP($Q31,'記録入力1'!$B$4:$I$285,8,FALSE)</f>
        <v>#N/A</v>
      </c>
      <c r="S31" s="12">
        <f>IF(J31="","",VLOOKUP(LEFT(J31,5),'初期設定1'!$E$18:$F$59,2,FALSE))</f>
      </c>
      <c r="T31" s="12">
        <f t="shared" si="1"/>
      </c>
      <c r="U31" s="12" t="e">
        <f>VLOOKUP($T31,'記録入力1'!$B$4:$I$285,8,FALSE)</f>
        <v>#N/A</v>
      </c>
      <c r="V31" s="12">
        <f>IF(K31="","",VLOOKUP(LEFT(K31,5),'初期設定1'!$E$18:$F$59,2,FALSE))</f>
      </c>
      <c r="W31" s="12">
        <f t="shared" si="2"/>
      </c>
      <c r="X31" s="12" t="e">
        <f>VLOOKUP($W31,'記録入力1'!$B$4:$I$285,8,FALSE)</f>
        <v>#N/A</v>
      </c>
      <c r="Y31" s="12">
        <f>IF(G31="","",VLOOKUP(VALUE(RIGHT(G31,6)),'学校番号'!$A$2:$B$51,2))</f>
      </c>
    </row>
    <row r="32" spans="1:25" ht="13.5">
      <c r="A32" s="5">
        <v>30</v>
      </c>
      <c r="B32" s="11">
        <f>IF(ISERROR(VLOOKUP($A32,'データ作成貼付２'!$A$2:$M$280,'データ完成'!B$1,FALSE))=TRUE,"",VLOOKUP($A32,'データ作成貼付２'!$A$2:$M$280,'データ完成'!B$1,FALSE))</f>
      </c>
      <c r="C32" s="11">
        <f>IF(ISERROR(VLOOKUP($A32,'データ作成貼付２'!$A$2:$M$280,'データ完成'!C$1,FALSE))=TRUE,"",VLOOKUP($A32,'データ作成貼付２'!$A$2:$M$280,'データ完成'!C$1,FALSE))</f>
      </c>
      <c r="D32" s="11">
        <f>IF(ISERROR(VLOOKUP($A32,'データ作成貼付２'!$A$2:$M$280,'データ完成'!D$1,FALSE))=TRUE,"",VLOOKUP($A32,'データ作成貼付２'!$A$2:$M$280,'データ完成'!D$1,FALSE))</f>
      </c>
      <c r="E32" s="11">
        <f>IF(ISERROR(VLOOKUP($A32,'データ作成貼付２'!$A$2:$M$280,'データ完成'!E$1,FALSE))=TRUE,"",VLOOKUP($A32,'データ作成貼付２'!$A$2:$M$280,'データ完成'!E$1,FALSE))</f>
      </c>
      <c r="F32" s="11">
        <f>IF(ISERROR(VLOOKUP($A32,'データ作成貼付２'!$A$2:$M$280,'データ完成'!F$1,FALSE))=TRUE,"",VLOOKUP($A32,'データ作成貼付２'!$A$2:$M$280,'データ完成'!F$1,FALSE))</f>
      </c>
      <c r="G32" s="11">
        <f>IF(ISERROR(VLOOKUP($A32,'データ作成貼付２'!$A$2:$M$280,'データ完成'!G$1,FALSE))=TRUE,"",VLOOKUP($A32,'データ作成貼付２'!$A$2:$M$280,'データ完成'!G$1,FALSE))</f>
      </c>
      <c r="H32" s="11">
        <f>IF(ISERROR(VLOOKUP($A32,'データ作成貼付２'!$A$2:$M$280,'データ完成'!H$1,FALSE))=TRUE,"",VLOOKUP($A32,'データ作成貼付２'!$A$2:$M$280,'データ完成'!H$1,FALSE))</f>
      </c>
      <c r="I32" s="12">
        <f>IF(ISERROR(VLOOKUP($A32*10+1,'データ作成貼付２'!$B$2:$M$280,'データ完成'!I$1,FALSE))=TRUE,"",VLOOKUP($A32*10+1,'データ作成貼付２'!$B$2:$M$280,'データ完成'!I$1,FALSE))</f>
      </c>
      <c r="J32" s="12">
        <f>IF(ISERROR(VLOOKUP($A32*10+2,'データ作成貼付２'!$B$2:$M$280,'データ完成'!J$1,FALSE))=TRUE,"",VLOOKUP($A32*10+2,'データ作成貼付２'!$B$2:$M$280,'データ完成'!J$1,FALSE))</f>
      </c>
      <c r="K32" s="12">
        <f>IF(ISERROR(VLOOKUP($A32*10+3,'データ作成貼付２'!$B$2:$M$280,'データ完成'!K$1,FALSE))=TRUE,"",VLOOKUP($A32*10+3,'データ作成貼付２'!$B$2:$M$280,'データ完成'!K$1,FALSE))</f>
      </c>
      <c r="L32" s="13">
        <f>IF(ISERROR(VLOOKUP($A32*10+4,'データ作成貼付２'!$B$2:$M$280,'データ完成'!L$1,FALSE))=TRUE,"","○")</f>
      </c>
      <c r="M32" s="12">
        <f>IF(L32="","",VLOOKUP($H32,'記録入力1'!$E$159:$O$188,11,FALSE))</f>
      </c>
      <c r="N32" s="13">
        <f>IF(ISERROR(VLOOKUP($A32*10+5,'データ作成貼付２'!$B$2:$M$280,'データ完成'!N$1,FALSE))=TRUE,"","○")</f>
      </c>
      <c r="O32" s="12">
        <f>IF(N32="","",VLOOKUP($H32,'記録入力1'!$E$189:$O$288,11,FALSE))</f>
      </c>
      <c r="P32" s="12">
        <f>IF(I32="","",VLOOKUP(LEFT(I32,5),'初期設定1'!$E$18:$F$59,2,FALSE))</f>
      </c>
      <c r="Q32" s="12">
        <f t="shared" si="0"/>
      </c>
      <c r="R32" s="12" t="e">
        <f>VLOOKUP($Q32,'記録入力1'!$B$4:$I$285,8,FALSE)</f>
        <v>#N/A</v>
      </c>
      <c r="S32" s="12">
        <f>IF(J32="","",VLOOKUP(LEFT(J32,5),'初期設定1'!$E$18:$F$59,2,FALSE))</f>
      </c>
      <c r="T32" s="12">
        <f t="shared" si="1"/>
      </c>
      <c r="U32" s="12" t="e">
        <f>VLOOKUP($T32,'記録入力1'!$B$4:$I$285,8,FALSE)</f>
        <v>#N/A</v>
      </c>
      <c r="V32" s="12">
        <f>IF(K32="","",VLOOKUP(LEFT(K32,5),'初期設定1'!$E$18:$F$59,2,FALSE))</f>
      </c>
      <c r="W32" s="12">
        <f t="shared" si="2"/>
      </c>
      <c r="X32" s="12" t="e">
        <f>VLOOKUP($W32,'記録入力1'!$B$4:$I$285,8,FALSE)</f>
        <v>#N/A</v>
      </c>
      <c r="Y32" s="12">
        <f>IF(G32="","",VLOOKUP(VALUE(RIGHT(G32,6)),'学校番号'!$A$2:$B$51,2))</f>
      </c>
    </row>
    <row r="33" spans="1:25" ht="13.5">
      <c r="A33" s="5">
        <v>31</v>
      </c>
      <c r="B33" s="11">
        <f>IF(ISERROR(VLOOKUP($A33,'データ作成貼付２'!$A$2:$M$280,'データ完成'!B$1,FALSE))=TRUE,"",VLOOKUP($A33,'データ作成貼付２'!$A$2:$M$280,'データ完成'!B$1,FALSE))</f>
      </c>
      <c r="C33" s="11">
        <f>IF(ISERROR(VLOOKUP($A33,'データ作成貼付２'!$A$2:$M$280,'データ完成'!C$1,FALSE))=TRUE,"",VLOOKUP($A33,'データ作成貼付２'!$A$2:$M$280,'データ完成'!C$1,FALSE))</f>
      </c>
      <c r="D33" s="11">
        <f>IF(ISERROR(VLOOKUP($A33,'データ作成貼付２'!$A$2:$M$280,'データ完成'!D$1,FALSE))=TRUE,"",VLOOKUP($A33,'データ作成貼付２'!$A$2:$M$280,'データ完成'!D$1,FALSE))</f>
      </c>
      <c r="E33" s="11">
        <f>IF(ISERROR(VLOOKUP($A33,'データ作成貼付２'!$A$2:$M$280,'データ完成'!E$1,FALSE))=TRUE,"",VLOOKUP($A33,'データ作成貼付２'!$A$2:$M$280,'データ完成'!E$1,FALSE))</f>
      </c>
      <c r="F33" s="11">
        <f>IF(ISERROR(VLOOKUP($A33,'データ作成貼付２'!$A$2:$M$280,'データ完成'!F$1,FALSE))=TRUE,"",VLOOKUP($A33,'データ作成貼付２'!$A$2:$M$280,'データ完成'!F$1,FALSE))</f>
      </c>
      <c r="G33" s="11">
        <f>IF(ISERROR(VLOOKUP($A33,'データ作成貼付２'!$A$2:$M$280,'データ完成'!G$1,FALSE))=TRUE,"",VLOOKUP($A33,'データ作成貼付２'!$A$2:$M$280,'データ完成'!G$1,FALSE))</f>
      </c>
      <c r="H33" s="11">
        <f>IF(ISERROR(VLOOKUP($A33,'データ作成貼付２'!$A$2:$M$280,'データ完成'!H$1,FALSE))=TRUE,"",VLOOKUP($A33,'データ作成貼付２'!$A$2:$M$280,'データ完成'!H$1,FALSE))</f>
      </c>
      <c r="I33" s="12">
        <f>IF(ISERROR(VLOOKUP($A33*10+1,'データ作成貼付２'!$B$2:$M$280,'データ完成'!I$1,FALSE))=TRUE,"",VLOOKUP($A33*10+1,'データ作成貼付２'!$B$2:$M$280,'データ完成'!I$1,FALSE))</f>
      </c>
      <c r="J33" s="12">
        <f>IF(ISERROR(VLOOKUP($A33*10+2,'データ作成貼付２'!$B$2:$M$280,'データ完成'!J$1,FALSE))=TRUE,"",VLOOKUP($A33*10+2,'データ作成貼付２'!$B$2:$M$280,'データ完成'!J$1,FALSE))</f>
      </c>
      <c r="K33" s="12">
        <f>IF(ISERROR(VLOOKUP($A33*10+3,'データ作成貼付２'!$B$2:$M$280,'データ完成'!K$1,FALSE))=TRUE,"",VLOOKUP($A33*10+3,'データ作成貼付２'!$B$2:$M$280,'データ完成'!K$1,FALSE))</f>
      </c>
      <c r="L33" s="13">
        <f>IF(ISERROR(VLOOKUP($A33*10+4,'データ作成貼付２'!$B$2:$M$280,'データ完成'!L$1,FALSE))=TRUE,"","○")</f>
      </c>
      <c r="M33" s="12">
        <f>IF(L33="","",VLOOKUP($H33,'記録入力1'!$E$159:$O$188,11,FALSE))</f>
      </c>
      <c r="N33" s="13">
        <f>IF(ISERROR(VLOOKUP($A33*10+5,'データ作成貼付２'!$B$2:$M$280,'データ完成'!N$1,FALSE))=TRUE,"","○")</f>
      </c>
      <c r="O33" s="12">
        <f>IF(N33="","",VLOOKUP($H33,'記録入力1'!$E$189:$O$288,11,FALSE))</f>
      </c>
      <c r="P33" s="12">
        <f>IF(I33="","",VLOOKUP(LEFT(I33,5),'初期設定1'!$E$18:$F$59,2,FALSE))</f>
      </c>
      <c r="Q33" s="12">
        <f t="shared" si="0"/>
      </c>
      <c r="R33" s="12" t="e">
        <f>VLOOKUP($Q33,'記録入力1'!$B$4:$I$285,8,FALSE)</f>
        <v>#N/A</v>
      </c>
      <c r="S33" s="12">
        <f>IF(J33="","",VLOOKUP(LEFT(J33,5),'初期設定1'!$E$18:$F$59,2,FALSE))</f>
      </c>
      <c r="T33" s="12">
        <f t="shared" si="1"/>
      </c>
      <c r="U33" s="12" t="e">
        <f>VLOOKUP($T33,'記録入力1'!$B$4:$I$285,8,FALSE)</f>
        <v>#N/A</v>
      </c>
      <c r="V33" s="12">
        <f>IF(K33="","",VLOOKUP(LEFT(K33,5),'初期設定1'!$E$18:$F$59,2,FALSE))</f>
      </c>
      <c r="W33" s="12">
        <f t="shared" si="2"/>
      </c>
      <c r="X33" s="12" t="e">
        <f>VLOOKUP($W33,'記録入力1'!$B$4:$I$285,8,FALSE)</f>
        <v>#N/A</v>
      </c>
      <c r="Y33" s="12">
        <f>IF(G33="","",VLOOKUP(VALUE(RIGHT(G33,6)),'学校番号'!$A$2:$B$51,2))</f>
      </c>
    </row>
    <row r="34" spans="1:25" ht="13.5">
      <c r="A34" s="5">
        <v>32</v>
      </c>
      <c r="B34" s="11">
        <f>IF(ISERROR(VLOOKUP($A34,'データ作成貼付２'!$A$2:$M$280,'データ完成'!B$1,FALSE))=TRUE,"",VLOOKUP($A34,'データ作成貼付２'!$A$2:$M$280,'データ完成'!B$1,FALSE))</f>
      </c>
      <c r="C34" s="11">
        <f>IF(ISERROR(VLOOKUP($A34,'データ作成貼付２'!$A$2:$M$280,'データ完成'!C$1,FALSE))=TRUE,"",VLOOKUP($A34,'データ作成貼付２'!$A$2:$M$280,'データ完成'!C$1,FALSE))</f>
      </c>
      <c r="D34" s="11">
        <f>IF(ISERROR(VLOOKUP($A34,'データ作成貼付２'!$A$2:$M$280,'データ完成'!D$1,FALSE))=TRUE,"",VLOOKUP($A34,'データ作成貼付２'!$A$2:$M$280,'データ完成'!D$1,FALSE))</f>
      </c>
      <c r="E34" s="11">
        <f>IF(ISERROR(VLOOKUP($A34,'データ作成貼付２'!$A$2:$M$280,'データ完成'!E$1,FALSE))=TRUE,"",VLOOKUP($A34,'データ作成貼付２'!$A$2:$M$280,'データ完成'!E$1,FALSE))</f>
      </c>
      <c r="F34" s="11">
        <f>IF(ISERROR(VLOOKUP($A34,'データ作成貼付２'!$A$2:$M$280,'データ完成'!F$1,FALSE))=TRUE,"",VLOOKUP($A34,'データ作成貼付２'!$A$2:$M$280,'データ完成'!F$1,FALSE))</f>
      </c>
      <c r="G34" s="11">
        <f>IF(ISERROR(VLOOKUP($A34,'データ作成貼付２'!$A$2:$M$280,'データ完成'!G$1,FALSE))=TRUE,"",VLOOKUP($A34,'データ作成貼付２'!$A$2:$M$280,'データ完成'!G$1,FALSE))</f>
      </c>
      <c r="H34" s="11">
        <f>IF(ISERROR(VLOOKUP($A34,'データ作成貼付２'!$A$2:$M$280,'データ完成'!H$1,FALSE))=TRUE,"",VLOOKUP($A34,'データ作成貼付２'!$A$2:$M$280,'データ完成'!H$1,FALSE))</f>
      </c>
      <c r="I34" s="12">
        <f>IF(ISERROR(VLOOKUP($A34*10+1,'データ作成貼付２'!$B$2:$M$280,'データ完成'!I$1,FALSE))=TRUE,"",VLOOKUP($A34*10+1,'データ作成貼付２'!$B$2:$M$280,'データ完成'!I$1,FALSE))</f>
      </c>
      <c r="J34" s="12">
        <f>IF(ISERROR(VLOOKUP($A34*10+2,'データ作成貼付２'!$B$2:$M$280,'データ完成'!J$1,FALSE))=TRUE,"",VLOOKUP($A34*10+2,'データ作成貼付２'!$B$2:$M$280,'データ完成'!J$1,FALSE))</f>
      </c>
      <c r="K34" s="12">
        <f>IF(ISERROR(VLOOKUP($A34*10+3,'データ作成貼付２'!$B$2:$M$280,'データ完成'!K$1,FALSE))=TRUE,"",VLOOKUP($A34*10+3,'データ作成貼付２'!$B$2:$M$280,'データ完成'!K$1,FALSE))</f>
      </c>
      <c r="L34" s="13">
        <f>IF(ISERROR(VLOOKUP($A34*10+4,'データ作成貼付２'!$B$2:$M$280,'データ完成'!L$1,FALSE))=TRUE,"","○")</f>
      </c>
      <c r="M34" s="12">
        <f>IF(L34="","",VLOOKUP($H34,'記録入力1'!$E$159:$O$188,11,FALSE))</f>
      </c>
      <c r="N34" s="13">
        <f>IF(ISERROR(VLOOKUP($A34*10+5,'データ作成貼付２'!$B$2:$M$280,'データ完成'!N$1,FALSE))=TRUE,"","○")</f>
      </c>
      <c r="O34" s="12">
        <f>IF(N34="","",VLOOKUP($H34,'記録入力1'!$E$189:$O$288,11,FALSE))</f>
      </c>
      <c r="P34" s="12">
        <f>IF(I34="","",VLOOKUP(LEFT(I34,5),'初期設定1'!$E$18:$F$59,2,FALSE))</f>
      </c>
      <c r="Q34" s="12">
        <f t="shared" si="0"/>
      </c>
      <c r="R34" s="12" t="e">
        <f>VLOOKUP($Q34,'記録入力1'!$B$4:$I$285,8,FALSE)</f>
        <v>#N/A</v>
      </c>
      <c r="S34" s="12">
        <f>IF(J34="","",VLOOKUP(LEFT(J34,5),'初期設定1'!$E$18:$F$59,2,FALSE))</f>
      </c>
      <c r="T34" s="12">
        <f t="shared" si="1"/>
      </c>
      <c r="U34" s="12" t="e">
        <f>VLOOKUP($T34,'記録入力1'!$B$4:$I$285,8,FALSE)</f>
        <v>#N/A</v>
      </c>
      <c r="V34" s="12">
        <f>IF(K34="","",VLOOKUP(LEFT(K34,5),'初期設定1'!$E$18:$F$59,2,FALSE))</f>
      </c>
      <c r="W34" s="12">
        <f t="shared" si="2"/>
      </c>
      <c r="X34" s="12" t="e">
        <f>VLOOKUP($W34,'記録入力1'!$B$4:$I$285,8,FALSE)</f>
        <v>#N/A</v>
      </c>
      <c r="Y34" s="12">
        <f>IF(G34="","",VLOOKUP(VALUE(RIGHT(G34,6)),'学校番号'!$A$2:$B$51,2))</f>
      </c>
    </row>
    <row r="35" spans="1:25" ht="13.5">
      <c r="A35" s="5">
        <v>33</v>
      </c>
      <c r="B35" s="11">
        <f>IF(ISERROR(VLOOKUP($A35,'データ作成貼付２'!$A$2:$M$280,'データ完成'!B$1,FALSE))=TRUE,"",VLOOKUP($A35,'データ作成貼付２'!$A$2:$M$280,'データ完成'!B$1,FALSE))</f>
      </c>
      <c r="C35" s="11">
        <f>IF(ISERROR(VLOOKUP($A35,'データ作成貼付２'!$A$2:$M$280,'データ完成'!C$1,FALSE))=TRUE,"",VLOOKUP($A35,'データ作成貼付２'!$A$2:$M$280,'データ完成'!C$1,FALSE))</f>
      </c>
      <c r="D35" s="11">
        <f>IF(ISERROR(VLOOKUP($A35,'データ作成貼付２'!$A$2:$M$280,'データ完成'!D$1,FALSE))=TRUE,"",VLOOKUP($A35,'データ作成貼付２'!$A$2:$M$280,'データ完成'!D$1,FALSE))</f>
      </c>
      <c r="E35" s="11">
        <f>IF(ISERROR(VLOOKUP($A35,'データ作成貼付２'!$A$2:$M$280,'データ完成'!E$1,FALSE))=TRUE,"",VLOOKUP($A35,'データ作成貼付２'!$A$2:$M$280,'データ完成'!E$1,FALSE))</f>
      </c>
      <c r="F35" s="11">
        <f>IF(ISERROR(VLOOKUP($A35,'データ作成貼付２'!$A$2:$M$280,'データ完成'!F$1,FALSE))=TRUE,"",VLOOKUP($A35,'データ作成貼付２'!$A$2:$M$280,'データ完成'!F$1,FALSE))</f>
      </c>
      <c r="G35" s="11">
        <f>IF(ISERROR(VLOOKUP($A35,'データ作成貼付２'!$A$2:$M$280,'データ完成'!G$1,FALSE))=TRUE,"",VLOOKUP($A35,'データ作成貼付２'!$A$2:$M$280,'データ完成'!G$1,FALSE))</f>
      </c>
      <c r="H35" s="11">
        <f>IF(ISERROR(VLOOKUP($A35,'データ作成貼付２'!$A$2:$M$280,'データ完成'!H$1,FALSE))=TRUE,"",VLOOKUP($A35,'データ作成貼付２'!$A$2:$M$280,'データ完成'!H$1,FALSE))</f>
      </c>
      <c r="I35" s="12">
        <f>IF(ISERROR(VLOOKUP($A35*10+1,'データ作成貼付２'!$B$2:$M$280,'データ完成'!I$1,FALSE))=TRUE,"",VLOOKUP($A35*10+1,'データ作成貼付２'!$B$2:$M$280,'データ完成'!I$1,FALSE))</f>
      </c>
      <c r="J35" s="12">
        <f>IF(ISERROR(VLOOKUP($A35*10+2,'データ作成貼付２'!$B$2:$M$280,'データ完成'!J$1,FALSE))=TRUE,"",VLOOKUP($A35*10+2,'データ作成貼付２'!$B$2:$M$280,'データ完成'!J$1,FALSE))</f>
      </c>
      <c r="K35" s="12">
        <f>IF(ISERROR(VLOOKUP($A35*10+3,'データ作成貼付２'!$B$2:$M$280,'データ完成'!K$1,FALSE))=TRUE,"",VLOOKUP($A35*10+3,'データ作成貼付２'!$B$2:$M$280,'データ完成'!K$1,FALSE))</f>
      </c>
      <c r="L35" s="13">
        <f>IF(ISERROR(VLOOKUP($A35*10+4,'データ作成貼付２'!$B$2:$M$280,'データ完成'!L$1,FALSE))=TRUE,"","○")</f>
      </c>
      <c r="M35" s="12">
        <f>IF(L35="","",VLOOKUP($H35,'記録入力1'!$E$159:$O$188,11,FALSE))</f>
      </c>
      <c r="N35" s="13">
        <f>IF(ISERROR(VLOOKUP($A35*10+5,'データ作成貼付２'!$B$2:$M$280,'データ完成'!N$1,FALSE))=TRUE,"","○")</f>
      </c>
      <c r="O35" s="12">
        <f>IF(N35="","",VLOOKUP($H35,'記録入力1'!$E$189:$O$288,11,FALSE))</f>
      </c>
      <c r="P35" s="12">
        <f>IF(I35="","",VLOOKUP(LEFT(I35,5),'初期設定1'!$E$18:$F$59,2,FALSE))</f>
      </c>
      <c r="Q35" s="12">
        <f t="shared" si="0"/>
      </c>
      <c r="R35" s="12" t="e">
        <f>VLOOKUP($Q35,'記録入力1'!$B$4:$I$285,8,FALSE)</f>
        <v>#N/A</v>
      </c>
      <c r="S35" s="12">
        <f>IF(J35="","",VLOOKUP(LEFT(J35,5),'初期設定1'!$E$18:$F$59,2,FALSE))</f>
      </c>
      <c r="T35" s="12">
        <f t="shared" si="1"/>
      </c>
      <c r="U35" s="12" t="e">
        <f>VLOOKUP($T35,'記録入力1'!$B$4:$I$285,8,FALSE)</f>
        <v>#N/A</v>
      </c>
      <c r="V35" s="12">
        <f>IF(K35="","",VLOOKUP(LEFT(K35,5),'初期設定1'!$E$18:$F$59,2,FALSE))</f>
      </c>
      <c r="W35" s="12">
        <f t="shared" si="2"/>
      </c>
      <c r="X35" s="12" t="e">
        <f>VLOOKUP($W35,'記録入力1'!$B$4:$I$285,8,FALSE)</f>
        <v>#N/A</v>
      </c>
      <c r="Y35" s="12">
        <f>IF(G35="","",VLOOKUP(VALUE(RIGHT(G35,6)),'学校番号'!$A$2:$B$51,2))</f>
      </c>
    </row>
    <row r="36" spans="1:25" ht="13.5">
      <c r="A36" s="5">
        <v>34</v>
      </c>
      <c r="B36" s="11">
        <f>IF(ISERROR(VLOOKUP($A36,'データ作成貼付２'!$A$2:$M$280,'データ完成'!B$1,FALSE))=TRUE,"",VLOOKUP($A36,'データ作成貼付２'!$A$2:$M$280,'データ完成'!B$1,FALSE))</f>
      </c>
      <c r="C36" s="11">
        <f>IF(ISERROR(VLOOKUP($A36,'データ作成貼付２'!$A$2:$M$280,'データ完成'!C$1,FALSE))=TRUE,"",VLOOKUP($A36,'データ作成貼付２'!$A$2:$M$280,'データ完成'!C$1,FALSE))</f>
      </c>
      <c r="D36" s="11">
        <f>IF(ISERROR(VLOOKUP($A36,'データ作成貼付２'!$A$2:$M$280,'データ完成'!D$1,FALSE))=TRUE,"",VLOOKUP($A36,'データ作成貼付２'!$A$2:$M$280,'データ完成'!D$1,FALSE))</f>
      </c>
      <c r="E36" s="11">
        <f>IF(ISERROR(VLOOKUP($A36,'データ作成貼付２'!$A$2:$M$280,'データ完成'!E$1,FALSE))=TRUE,"",VLOOKUP($A36,'データ作成貼付２'!$A$2:$M$280,'データ完成'!E$1,FALSE))</f>
      </c>
      <c r="F36" s="11">
        <f>IF(ISERROR(VLOOKUP($A36,'データ作成貼付２'!$A$2:$M$280,'データ完成'!F$1,FALSE))=TRUE,"",VLOOKUP($A36,'データ作成貼付２'!$A$2:$M$280,'データ完成'!F$1,FALSE))</f>
      </c>
      <c r="G36" s="11">
        <f>IF(ISERROR(VLOOKUP($A36,'データ作成貼付２'!$A$2:$M$280,'データ完成'!G$1,FALSE))=TRUE,"",VLOOKUP($A36,'データ作成貼付２'!$A$2:$M$280,'データ完成'!G$1,FALSE))</f>
      </c>
      <c r="H36" s="11">
        <f>IF(ISERROR(VLOOKUP($A36,'データ作成貼付２'!$A$2:$M$280,'データ完成'!H$1,FALSE))=TRUE,"",VLOOKUP($A36,'データ作成貼付２'!$A$2:$M$280,'データ完成'!H$1,FALSE))</f>
      </c>
      <c r="I36" s="12">
        <f>IF(ISERROR(VLOOKUP($A36*10+1,'データ作成貼付２'!$B$2:$M$280,'データ完成'!I$1,FALSE))=TRUE,"",VLOOKUP($A36*10+1,'データ作成貼付２'!$B$2:$M$280,'データ完成'!I$1,FALSE))</f>
      </c>
      <c r="J36" s="12">
        <f>IF(ISERROR(VLOOKUP($A36*10+2,'データ作成貼付２'!$B$2:$M$280,'データ完成'!J$1,FALSE))=TRUE,"",VLOOKUP($A36*10+2,'データ作成貼付２'!$B$2:$M$280,'データ完成'!J$1,FALSE))</f>
      </c>
      <c r="K36" s="12">
        <f>IF(ISERROR(VLOOKUP($A36*10+3,'データ作成貼付２'!$B$2:$M$280,'データ完成'!K$1,FALSE))=TRUE,"",VLOOKUP($A36*10+3,'データ作成貼付２'!$B$2:$M$280,'データ完成'!K$1,FALSE))</f>
      </c>
      <c r="L36" s="13">
        <f>IF(ISERROR(VLOOKUP($A36*10+4,'データ作成貼付２'!$B$2:$M$280,'データ完成'!L$1,FALSE))=TRUE,"","○")</f>
      </c>
      <c r="M36" s="12">
        <f>IF(L36="","",VLOOKUP($H36,'記録入力1'!$E$159:$O$188,11,FALSE))</f>
      </c>
      <c r="N36" s="13">
        <f>IF(ISERROR(VLOOKUP($A36*10+5,'データ作成貼付２'!$B$2:$M$280,'データ完成'!N$1,FALSE))=TRUE,"","○")</f>
      </c>
      <c r="O36" s="12">
        <f>IF(N36="","",VLOOKUP($H36,'記録入力1'!$E$189:$O$288,11,FALSE))</f>
      </c>
      <c r="P36" s="12">
        <f>IF(I36="","",VLOOKUP(LEFT(I36,5),'初期設定1'!$E$18:$F$59,2,FALSE))</f>
      </c>
      <c r="Q36" s="12">
        <f t="shared" si="0"/>
      </c>
      <c r="R36" s="12" t="e">
        <f>VLOOKUP($Q36,'記録入力1'!$B$4:$I$285,8,FALSE)</f>
        <v>#N/A</v>
      </c>
      <c r="S36" s="12">
        <f>IF(J36="","",VLOOKUP(LEFT(J36,5),'初期設定1'!$E$18:$F$59,2,FALSE))</f>
      </c>
      <c r="T36" s="12">
        <f t="shared" si="1"/>
      </c>
      <c r="U36" s="12" t="e">
        <f>VLOOKUP($T36,'記録入力1'!$B$4:$I$285,8,FALSE)</f>
        <v>#N/A</v>
      </c>
      <c r="V36" s="12">
        <f>IF(K36="","",VLOOKUP(LEFT(K36,5),'初期設定1'!$E$18:$F$59,2,FALSE))</f>
      </c>
      <c r="W36" s="12">
        <f t="shared" si="2"/>
      </c>
      <c r="X36" s="12" t="e">
        <f>VLOOKUP($W36,'記録入力1'!$B$4:$I$285,8,FALSE)</f>
        <v>#N/A</v>
      </c>
      <c r="Y36" s="12">
        <f>IF(G36="","",VLOOKUP(VALUE(RIGHT(G36,6)),'学校番号'!$A$2:$B$51,2))</f>
      </c>
    </row>
    <row r="37" spans="1:25" ht="13.5">
      <c r="A37" s="5">
        <v>35</v>
      </c>
      <c r="B37" s="11">
        <f>IF(ISERROR(VLOOKUP($A37,'データ作成貼付２'!$A$2:$M$280,'データ完成'!B$1,FALSE))=TRUE,"",VLOOKUP($A37,'データ作成貼付２'!$A$2:$M$280,'データ完成'!B$1,FALSE))</f>
      </c>
      <c r="C37" s="11">
        <f>IF(ISERROR(VLOOKUP($A37,'データ作成貼付２'!$A$2:$M$280,'データ完成'!C$1,FALSE))=TRUE,"",VLOOKUP($A37,'データ作成貼付２'!$A$2:$M$280,'データ完成'!C$1,FALSE))</f>
      </c>
      <c r="D37" s="11">
        <f>IF(ISERROR(VLOOKUP($A37,'データ作成貼付２'!$A$2:$M$280,'データ完成'!D$1,FALSE))=TRUE,"",VLOOKUP($A37,'データ作成貼付２'!$A$2:$M$280,'データ完成'!D$1,FALSE))</f>
      </c>
      <c r="E37" s="11">
        <f>IF(ISERROR(VLOOKUP($A37,'データ作成貼付２'!$A$2:$M$280,'データ完成'!E$1,FALSE))=TRUE,"",VLOOKUP($A37,'データ作成貼付２'!$A$2:$M$280,'データ完成'!E$1,FALSE))</f>
      </c>
      <c r="F37" s="11">
        <f>IF(ISERROR(VLOOKUP($A37,'データ作成貼付２'!$A$2:$M$280,'データ完成'!F$1,FALSE))=TRUE,"",VLOOKUP($A37,'データ作成貼付２'!$A$2:$M$280,'データ完成'!F$1,FALSE))</f>
      </c>
      <c r="G37" s="11">
        <f>IF(ISERROR(VLOOKUP($A37,'データ作成貼付２'!$A$2:$M$280,'データ完成'!G$1,FALSE))=TRUE,"",VLOOKUP($A37,'データ作成貼付２'!$A$2:$M$280,'データ完成'!G$1,FALSE))</f>
      </c>
      <c r="H37" s="11">
        <f>IF(ISERROR(VLOOKUP($A37,'データ作成貼付２'!$A$2:$M$280,'データ完成'!H$1,FALSE))=TRUE,"",VLOOKUP($A37,'データ作成貼付２'!$A$2:$M$280,'データ完成'!H$1,FALSE))</f>
      </c>
      <c r="I37" s="12">
        <f>IF(ISERROR(VLOOKUP($A37*10+1,'データ作成貼付２'!$B$2:$M$280,'データ完成'!I$1,FALSE))=TRUE,"",VLOOKUP($A37*10+1,'データ作成貼付２'!$B$2:$M$280,'データ完成'!I$1,FALSE))</f>
      </c>
      <c r="J37" s="12">
        <f>IF(ISERROR(VLOOKUP($A37*10+2,'データ作成貼付２'!$B$2:$M$280,'データ完成'!J$1,FALSE))=TRUE,"",VLOOKUP($A37*10+2,'データ作成貼付２'!$B$2:$M$280,'データ完成'!J$1,FALSE))</f>
      </c>
      <c r="K37" s="12">
        <f>IF(ISERROR(VLOOKUP($A37*10+3,'データ作成貼付２'!$B$2:$M$280,'データ完成'!K$1,FALSE))=TRUE,"",VLOOKUP($A37*10+3,'データ作成貼付２'!$B$2:$M$280,'データ完成'!K$1,FALSE))</f>
      </c>
      <c r="L37" s="13">
        <f>IF(ISERROR(VLOOKUP($A37*10+4,'データ作成貼付２'!$B$2:$M$280,'データ完成'!L$1,FALSE))=TRUE,"","○")</f>
      </c>
      <c r="M37" s="12">
        <f>IF(L37="","",VLOOKUP($H37,'記録入力1'!$E$159:$O$188,11,FALSE))</f>
      </c>
      <c r="N37" s="13">
        <f>IF(ISERROR(VLOOKUP($A37*10+5,'データ作成貼付２'!$B$2:$M$280,'データ完成'!N$1,FALSE))=TRUE,"","○")</f>
      </c>
      <c r="O37" s="12">
        <f>IF(N37="","",VLOOKUP($H37,'記録入力1'!$E$189:$O$288,11,FALSE))</f>
      </c>
      <c r="P37" s="12">
        <f>IF(I37="","",VLOOKUP(LEFT(I37,5),'初期設定1'!$E$18:$F$59,2,FALSE))</f>
      </c>
      <c r="Q37" s="12">
        <f t="shared" si="0"/>
      </c>
      <c r="R37" s="12" t="e">
        <f>VLOOKUP($Q37,'記録入力1'!$B$4:$I$285,8,FALSE)</f>
        <v>#N/A</v>
      </c>
      <c r="S37" s="12">
        <f>IF(J37="","",VLOOKUP(LEFT(J37,5),'初期設定1'!$E$18:$F$59,2,FALSE))</f>
      </c>
      <c r="T37" s="12">
        <f t="shared" si="1"/>
      </c>
      <c r="U37" s="12" t="e">
        <f>VLOOKUP($T37,'記録入力1'!$B$4:$I$285,8,FALSE)</f>
        <v>#N/A</v>
      </c>
      <c r="V37" s="12">
        <f>IF(K37="","",VLOOKUP(LEFT(K37,5),'初期設定1'!$E$18:$F$59,2,FALSE))</f>
      </c>
      <c r="W37" s="12">
        <f t="shared" si="2"/>
      </c>
      <c r="X37" s="12" t="e">
        <f>VLOOKUP($W37,'記録入力1'!$B$4:$I$285,8,FALSE)</f>
        <v>#N/A</v>
      </c>
      <c r="Y37" s="12">
        <f>IF(G37="","",VLOOKUP(VALUE(RIGHT(G37,6)),'学校番号'!$A$2:$B$51,2))</f>
      </c>
    </row>
    <row r="38" spans="1:25" ht="13.5">
      <c r="A38" s="5">
        <v>36</v>
      </c>
      <c r="B38" s="11">
        <f>IF(ISERROR(VLOOKUP($A38,'データ作成貼付２'!$A$2:$M$280,'データ完成'!B$1,FALSE))=TRUE,"",VLOOKUP($A38,'データ作成貼付２'!$A$2:$M$280,'データ完成'!B$1,FALSE))</f>
      </c>
      <c r="C38" s="11">
        <f>IF(ISERROR(VLOOKUP($A38,'データ作成貼付２'!$A$2:$M$280,'データ完成'!C$1,FALSE))=TRUE,"",VLOOKUP($A38,'データ作成貼付２'!$A$2:$M$280,'データ完成'!C$1,FALSE))</f>
      </c>
      <c r="D38" s="11">
        <f>IF(ISERROR(VLOOKUP($A38,'データ作成貼付２'!$A$2:$M$280,'データ完成'!D$1,FALSE))=TRUE,"",VLOOKUP($A38,'データ作成貼付２'!$A$2:$M$280,'データ完成'!D$1,FALSE))</f>
      </c>
      <c r="E38" s="11">
        <f>IF(ISERROR(VLOOKUP($A38,'データ作成貼付２'!$A$2:$M$280,'データ完成'!E$1,FALSE))=TRUE,"",VLOOKUP($A38,'データ作成貼付２'!$A$2:$M$280,'データ完成'!E$1,FALSE))</f>
      </c>
      <c r="F38" s="11">
        <f>IF(ISERROR(VLOOKUP($A38,'データ作成貼付２'!$A$2:$M$280,'データ完成'!F$1,FALSE))=TRUE,"",VLOOKUP($A38,'データ作成貼付２'!$A$2:$M$280,'データ完成'!F$1,FALSE))</f>
      </c>
      <c r="G38" s="11">
        <f>IF(ISERROR(VLOOKUP($A38,'データ作成貼付２'!$A$2:$M$280,'データ完成'!G$1,FALSE))=TRUE,"",VLOOKUP($A38,'データ作成貼付２'!$A$2:$M$280,'データ完成'!G$1,FALSE))</f>
      </c>
      <c r="H38" s="11">
        <f>IF(ISERROR(VLOOKUP($A38,'データ作成貼付２'!$A$2:$M$280,'データ完成'!H$1,FALSE))=TRUE,"",VLOOKUP($A38,'データ作成貼付２'!$A$2:$M$280,'データ完成'!H$1,FALSE))</f>
      </c>
      <c r="I38" s="12">
        <f>IF(ISERROR(VLOOKUP($A38*10+1,'データ作成貼付２'!$B$2:$M$280,'データ完成'!I$1,FALSE))=TRUE,"",VLOOKUP($A38*10+1,'データ作成貼付２'!$B$2:$M$280,'データ完成'!I$1,FALSE))</f>
      </c>
      <c r="J38" s="12">
        <f>IF(ISERROR(VLOOKUP($A38*10+2,'データ作成貼付２'!$B$2:$M$280,'データ完成'!J$1,FALSE))=TRUE,"",VLOOKUP($A38*10+2,'データ作成貼付２'!$B$2:$M$280,'データ完成'!J$1,FALSE))</f>
      </c>
      <c r="K38" s="12">
        <f>IF(ISERROR(VLOOKUP($A38*10+3,'データ作成貼付２'!$B$2:$M$280,'データ完成'!K$1,FALSE))=TRUE,"",VLOOKUP($A38*10+3,'データ作成貼付２'!$B$2:$M$280,'データ完成'!K$1,FALSE))</f>
      </c>
      <c r="L38" s="13">
        <f>IF(ISERROR(VLOOKUP($A38*10+4,'データ作成貼付２'!$B$2:$M$280,'データ完成'!L$1,FALSE))=TRUE,"","○")</f>
      </c>
      <c r="M38" s="12">
        <f>IF(L38="","",VLOOKUP($H38,'記録入力1'!$E$159:$O$188,11,FALSE))</f>
      </c>
      <c r="N38" s="13">
        <f>IF(ISERROR(VLOOKUP($A38*10+5,'データ作成貼付２'!$B$2:$M$280,'データ完成'!N$1,FALSE))=TRUE,"","○")</f>
      </c>
      <c r="O38" s="12">
        <f>IF(N38="","",VLOOKUP($H38,'記録入力1'!$E$189:$O$288,11,FALSE))</f>
      </c>
      <c r="P38" s="12">
        <f>IF(I38="","",VLOOKUP(LEFT(I38,5),'初期設定1'!$E$18:$F$59,2,FALSE))</f>
      </c>
      <c r="Q38" s="12">
        <f t="shared" si="0"/>
      </c>
      <c r="R38" s="12" t="e">
        <f>VLOOKUP($Q38,'記録入力1'!$B$4:$I$285,8,FALSE)</f>
        <v>#N/A</v>
      </c>
      <c r="S38" s="12">
        <f>IF(J38="","",VLOOKUP(LEFT(J38,5),'初期設定1'!$E$18:$F$59,2,FALSE))</f>
      </c>
      <c r="T38" s="12">
        <f t="shared" si="1"/>
      </c>
      <c r="U38" s="12" t="e">
        <f>VLOOKUP($T38,'記録入力1'!$B$4:$I$285,8,FALSE)</f>
        <v>#N/A</v>
      </c>
      <c r="V38" s="12">
        <f>IF(K38="","",VLOOKUP(LEFT(K38,5),'初期設定1'!$E$18:$F$59,2,FALSE))</f>
      </c>
      <c r="W38" s="12">
        <f t="shared" si="2"/>
      </c>
      <c r="X38" s="12" t="e">
        <f>VLOOKUP($W38,'記録入力1'!$B$4:$I$285,8,FALSE)</f>
        <v>#N/A</v>
      </c>
      <c r="Y38" s="12">
        <f>IF(G38="","",VLOOKUP(VALUE(RIGHT(G38,6)),'学校番号'!$A$2:$B$51,2))</f>
      </c>
    </row>
    <row r="39" spans="1:25" ht="13.5">
      <c r="A39" s="5">
        <v>37</v>
      </c>
      <c r="B39" s="11">
        <f>IF(ISERROR(VLOOKUP($A39,'データ作成貼付２'!$A$2:$M$280,'データ完成'!B$1,FALSE))=TRUE,"",VLOOKUP($A39,'データ作成貼付２'!$A$2:$M$280,'データ完成'!B$1,FALSE))</f>
      </c>
      <c r="C39" s="11">
        <f>IF(ISERROR(VLOOKUP($A39,'データ作成貼付２'!$A$2:$M$280,'データ完成'!C$1,FALSE))=TRUE,"",VLOOKUP($A39,'データ作成貼付２'!$A$2:$M$280,'データ完成'!C$1,FALSE))</f>
      </c>
      <c r="D39" s="11">
        <f>IF(ISERROR(VLOOKUP($A39,'データ作成貼付２'!$A$2:$M$280,'データ完成'!D$1,FALSE))=TRUE,"",VLOOKUP($A39,'データ作成貼付２'!$A$2:$M$280,'データ完成'!D$1,FALSE))</f>
      </c>
      <c r="E39" s="11">
        <f>IF(ISERROR(VLOOKUP($A39,'データ作成貼付２'!$A$2:$M$280,'データ完成'!E$1,FALSE))=TRUE,"",VLOOKUP($A39,'データ作成貼付２'!$A$2:$M$280,'データ完成'!E$1,FALSE))</f>
      </c>
      <c r="F39" s="11">
        <f>IF(ISERROR(VLOOKUP($A39,'データ作成貼付２'!$A$2:$M$280,'データ完成'!F$1,FALSE))=TRUE,"",VLOOKUP($A39,'データ作成貼付２'!$A$2:$M$280,'データ完成'!F$1,FALSE))</f>
      </c>
      <c r="G39" s="11">
        <f>IF(ISERROR(VLOOKUP($A39,'データ作成貼付２'!$A$2:$M$280,'データ完成'!G$1,FALSE))=TRUE,"",VLOOKUP($A39,'データ作成貼付２'!$A$2:$M$280,'データ完成'!G$1,FALSE))</f>
      </c>
      <c r="H39" s="11">
        <f>IF(ISERROR(VLOOKUP($A39,'データ作成貼付２'!$A$2:$M$280,'データ完成'!H$1,FALSE))=TRUE,"",VLOOKUP($A39,'データ作成貼付２'!$A$2:$M$280,'データ完成'!H$1,FALSE))</f>
      </c>
      <c r="I39" s="12">
        <f>IF(ISERROR(VLOOKUP($A39*10+1,'データ作成貼付２'!$B$2:$M$280,'データ完成'!I$1,FALSE))=TRUE,"",VLOOKUP($A39*10+1,'データ作成貼付２'!$B$2:$M$280,'データ完成'!I$1,FALSE))</f>
      </c>
      <c r="J39" s="12">
        <f>IF(ISERROR(VLOOKUP($A39*10+2,'データ作成貼付２'!$B$2:$M$280,'データ完成'!J$1,FALSE))=TRUE,"",VLOOKUP($A39*10+2,'データ作成貼付２'!$B$2:$M$280,'データ完成'!J$1,FALSE))</f>
      </c>
      <c r="K39" s="12">
        <f>IF(ISERROR(VLOOKUP($A39*10+3,'データ作成貼付２'!$B$2:$M$280,'データ完成'!K$1,FALSE))=TRUE,"",VLOOKUP($A39*10+3,'データ作成貼付２'!$B$2:$M$280,'データ完成'!K$1,FALSE))</f>
      </c>
      <c r="L39" s="13">
        <f>IF(ISERROR(VLOOKUP($A39*10+4,'データ作成貼付２'!$B$2:$M$280,'データ完成'!L$1,FALSE))=TRUE,"","○")</f>
      </c>
      <c r="M39" s="12">
        <f>IF(L39="","",VLOOKUP($H39,'記録入力1'!$E$159:$O$188,11,FALSE))</f>
      </c>
      <c r="N39" s="13">
        <f>IF(ISERROR(VLOOKUP($A39*10+5,'データ作成貼付２'!$B$2:$M$280,'データ完成'!N$1,FALSE))=TRUE,"","○")</f>
      </c>
      <c r="O39" s="12">
        <f>IF(N39="","",VLOOKUP($H39,'記録入力1'!$E$189:$O$288,11,FALSE))</f>
      </c>
      <c r="P39" s="12">
        <f>IF(I39="","",VLOOKUP(LEFT(I39,5),'初期設定1'!$E$18:$F$59,2,FALSE))</f>
      </c>
      <c r="Q39" s="12">
        <f t="shared" si="0"/>
      </c>
      <c r="R39" s="12" t="e">
        <f>VLOOKUP($Q39,'記録入力1'!$B$4:$I$285,8,FALSE)</f>
        <v>#N/A</v>
      </c>
      <c r="S39" s="12">
        <f>IF(J39="","",VLOOKUP(LEFT(J39,5),'初期設定1'!$E$18:$F$59,2,FALSE))</f>
      </c>
      <c r="T39" s="12">
        <f t="shared" si="1"/>
      </c>
      <c r="U39" s="12" t="e">
        <f>VLOOKUP($T39,'記録入力1'!$B$4:$I$285,8,FALSE)</f>
        <v>#N/A</v>
      </c>
      <c r="V39" s="12">
        <f>IF(K39="","",VLOOKUP(LEFT(K39,5),'初期設定1'!$E$18:$F$59,2,FALSE))</f>
      </c>
      <c r="W39" s="12">
        <f t="shared" si="2"/>
      </c>
      <c r="X39" s="12" t="e">
        <f>VLOOKUP($W39,'記録入力1'!$B$4:$I$285,8,FALSE)</f>
        <v>#N/A</v>
      </c>
      <c r="Y39" s="12">
        <f>IF(G39="","",VLOOKUP(VALUE(RIGHT(G39,6)),'学校番号'!$A$2:$B$51,2))</f>
      </c>
    </row>
    <row r="40" spans="1:25" ht="13.5">
      <c r="A40" s="5">
        <v>38</v>
      </c>
      <c r="B40" s="11">
        <f>IF(ISERROR(VLOOKUP($A40,'データ作成貼付２'!$A$2:$M$280,'データ完成'!B$1,FALSE))=TRUE,"",VLOOKUP($A40,'データ作成貼付２'!$A$2:$M$280,'データ完成'!B$1,FALSE))</f>
      </c>
      <c r="C40" s="11">
        <f>IF(ISERROR(VLOOKUP($A40,'データ作成貼付２'!$A$2:$M$280,'データ完成'!C$1,FALSE))=TRUE,"",VLOOKUP($A40,'データ作成貼付２'!$A$2:$M$280,'データ完成'!C$1,FALSE))</f>
      </c>
      <c r="D40" s="11">
        <f>IF(ISERROR(VLOOKUP($A40,'データ作成貼付２'!$A$2:$M$280,'データ完成'!D$1,FALSE))=TRUE,"",VLOOKUP($A40,'データ作成貼付２'!$A$2:$M$280,'データ完成'!D$1,FALSE))</f>
      </c>
      <c r="E40" s="11">
        <f>IF(ISERROR(VLOOKUP($A40,'データ作成貼付２'!$A$2:$M$280,'データ完成'!E$1,FALSE))=TRUE,"",VLOOKUP($A40,'データ作成貼付２'!$A$2:$M$280,'データ完成'!E$1,FALSE))</f>
      </c>
      <c r="F40" s="11">
        <f>IF(ISERROR(VLOOKUP($A40,'データ作成貼付２'!$A$2:$M$280,'データ完成'!F$1,FALSE))=TRUE,"",VLOOKUP($A40,'データ作成貼付２'!$A$2:$M$280,'データ完成'!F$1,FALSE))</f>
      </c>
      <c r="G40" s="11">
        <f>IF(ISERROR(VLOOKUP($A40,'データ作成貼付２'!$A$2:$M$280,'データ完成'!G$1,FALSE))=TRUE,"",VLOOKUP($A40,'データ作成貼付２'!$A$2:$M$280,'データ完成'!G$1,FALSE))</f>
      </c>
      <c r="H40" s="11">
        <f>IF(ISERROR(VLOOKUP($A40,'データ作成貼付２'!$A$2:$M$280,'データ完成'!H$1,FALSE))=TRUE,"",VLOOKUP($A40,'データ作成貼付２'!$A$2:$M$280,'データ完成'!H$1,FALSE))</f>
      </c>
      <c r="I40" s="12">
        <f>IF(ISERROR(VLOOKUP($A40*10+1,'データ作成貼付２'!$B$2:$M$280,'データ完成'!I$1,FALSE))=TRUE,"",VLOOKUP($A40*10+1,'データ作成貼付２'!$B$2:$M$280,'データ完成'!I$1,FALSE))</f>
      </c>
      <c r="J40" s="12">
        <f>IF(ISERROR(VLOOKUP($A40*10+2,'データ作成貼付２'!$B$2:$M$280,'データ完成'!J$1,FALSE))=TRUE,"",VLOOKUP($A40*10+2,'データ作成貼付２'!$B$2:$M$280,'データ完成'!J$1,FALSE))</f>
      </c>
      <c r="K40" s="12">
        <f>IF(ISERROR(VLOOKUP($A40*10+3,'データ作成貼付２'!$B$2:$M$280,'データ完成'!K$1,FALSE))=TRUE,"",VLOOKUP($A40*10+3,'データ作成貼付２'!$B$2:$M$280,'データ完成'!K$1,FALSE))</f>
      </c>
      <c r="L40" s="13">
        <f>IF(ISERROR(VLOOKUP($A40*10+4,'データ作成貼付２'!$B$2:$M$280,'データ完成'!L$1,FALSE))=TRUE,"","○")</f>
      </c>
      <c r="M40" s="12">
        <f>IF(L40="","",VLOOKUP($H40,'記録入力1'!$E$159:$O$188,11,FALSE))</f>
      </c>
      <c r="N40" s="13">
        <f>IF(ISERROR(VLOOKUP($A40*10+5,'データ作成貼付２'!$B$2:$M$280,'データ完成'!N$1,FALSE))=TRUE,"","○")</f>
      </c>
      <c r="O40" s="12">
        <f>IF(N40="","",VLOOKUP($H40,'記録入力1'!$E$189:$O$288,11,FALSE))</f>
      </c>
      <c r="P40" s="12">
        <f>IF(I40="","",VLOOKUP(LEFT(I40,5),'初期設定1'!$E$18:$F$59,2,FALSE))</f>
      </c>
      <c r="Q40" s="12">
        <f t="shared" si="0"/>
      </c>
      <c r="R40" s="12" t="e">
        <f>VLOOKUP($Q40,'記録入力1'!$B$4:$I$285,8,FALSE)</f>
        <v>#N/A</v>
      </c>
      <c r="S40" s="12">
        <f>IF(J40="","",VLOOKUP(LEFT(J40,5),'初期設定1'!$E$18:$F$59,2,FALSE))</f>
      </c>
      <c r="T40" s="12">
        <f t="shared" si="1"/>
      </c>
      <c r="U40" s="12" t="e">
        <f>VLOOKUP($T40,'記録入力1'!$B$4:$I$285,8,FALSE)</f>
        <v>#N/A</v>
      </c>
      <c r="V40" s="12">
        <f>IF(K40="","",VLOOKUP(LEFT(K40,5),'初期設定1'!$E$18:$F$59,2,FALSE))</f>
      </c>
      <c r="W40" s="12">
        <f t="shared" si="2"/>
      </c>
      <c r="X40" s="12" t="e">
        <f>VLOOKUP($W40,'記録入力1'!$B$4:$I$285,8,FALSE)</f>
        <v>#N/A</v>
      </c>
      <c r="Y40" s="12">
        <f>IF(G40="","",VLOOKUP(VALUE(RIGHT(G40,6)),'学校番号'!$A$2:$B$51,2))</f>
      </c>
    </row>
    <row r="41" spans="1:25" ht="13.5">
      <c r="A41" s="5">
        <v>39</v>
      </c>
      <c r="B41" s="11">
        <f>IF(ISERROR(VLOOKUP($A41,'データ作成貼付２'!$A$2:$M$280,'データ完成'!B$1,FALSE))=TRUE,"",VLOOKUP($A41,'データ作成貼付２'!$A$2:$M$280,'データ完成'!B$1,FALSE))</f>
      </c>
      <c r="C41" s="11">
        <f>IF(ISERROR(VLOOKUP($A41,'データ作成貼付２'!$A$2:$M$280,'データ完成'!C$1,FALSE))=TRUE,"",VLOOKUP($A41,'データ作成貼付２'!$A$2:$M$280,'データ完成'!C$1,FALSE))</f>
      </c>
      <c r="D41" s="11">
        <f>IF(ISERROR(VLOOKUP($A41,'データ作成貼付２'!$A$2:$M$280,'データ完成'!D$1,FALSE))=TRUE,"",VLOOKUP($A41,'データ作成貼付２'!$A$2:$M$280,'データ完成'!D$1,FALSE))</f>
      </c>
      <c r="E41" s="11">
        <f>IF(ISERROR(VLOOKUP($A41,'データ作成貼付２'!$A$2:$M$280,'データ完成'!E$1,FALSE))=TRUE,"",VLOOKUP($A41,'データ作成貼付２'!$A$2:$M$280,'データ完成'!E$1,FALSE))</f>
      </c>
      <c r="F41" s="11">
        <f>IF(ISERROR(VLOOKUP($A41,'データ作成貼付２'!$A$2:$M$280,'データ完成'!F$1,FALSE))=TRUE,"",VLOOKUP($A41,'データ作成貼付２'!$A$2:$M$280,'データ完成'!F$1,FALSE))</f>
      </c>
      <c r="G41" s="11">
        <f>IF(ISERROR(VLOOKUP($A41,'データ作成貼付２'!$A$2:$M$280,'データ完成'!G$1,FALSE))=TRUE,"",VLOOKUP($A41,'データ作成貼付２'!$A$2:$M$280,'データ完成'!G$1,FALSE))</f>
      </c>
      <c r="H41" s="11">
        <f>IF(ISERROR(VLOOKUP($A41,'データ作成貼付２'!$A$2:$M$280,'データ完成'!H$1,FALSE))=TRUE,"",VLOOKUP($A41,'データ作成貼付２'!$A$2:$M$280,'データ完成'!H$1,FALSE))</f>
      </c>
      <c r="I41" s="12">
        <f>IF(ISERROR(VLOOKUP($A41*10+1,'データ作成貼付２'!$B$2:$M$280,'データ完成'!I$1,FALSE))=TRUE,"",VLOOKUP($A41*10+1,'データ作成貼付２'!$B$2:$M$280,'データ完成'!I$1,FALSE))</f>
      </c>
      <c r="J41" s="12">
        <f>IF(ISERROR(VLOOKUP($A41*10+2,'データ作成貼付２'!$B$2:$M$280,'データ完成'!J$1,FALSE))=TRUE,"",VLOOKUP($A41*10+2,'データ作成貼付２'!$B$2:$M$280,'データ完成'!J$1,FALSE))</f>
      </c>
      <c r="K41" s="12">
        <f>IF(ISERROR(VLOOKUP($A41*10+3,'データ作成貼付２'!$B$2:$M$280,'データ完成'!K$1,FALSE))=TRUE,"",VLOOKUP($A41*10+3,'データ作成貼付２'!$B$2:$M$280,'データ完成'!K$1,FALSE))</f>
      </c>
      <c r="L41" s="13">
        <f>IF(ISERROR(VLOOKUP($A41*10+4,'データ作成貼付２'!$B$2:$M$280,'データ完成'!L$1,FALSE))=TRUE,"","○")</f>
      </c>
      <c r="M41" s="12">
        <f>IF(L41="","",VLOOKUP($H41,'記録入力1'!$E$159:$O$188,11,FALSE))</f>
      </c>
      <c r="N41" s="13">
        <f>IF(ISERROR(VLOOKUP($A41*10+5,'データ作成貼付２'!$B$2:$M$280,'データ完成'!N$1,FALSE))=TRUE,"","○")</f>
      </c>
      <c r="O41" s="12">
        <f>IF(N41="","",VLOOKUP($H41,'記録入力1'!$E$189:$O$288,11,FALSE))</f>
      </c>
      <c r="P41" s="12">
        <f>IF(I41="","",VLOOKUP(LEFT(I41,5),'初期設定1'!$E$18:$F$59,2,FALSE))</f>
      </c>
      <c r="Q41" s="12">
        <f t="shared" si="0"/>
      </c>
      <c r="R41" s="12" t="e">
        <f>VLOOKUP($Q41,'記録入力1'!$B$4:$I$285,8,FALSE)</f>
        <v>#N/A</v>
      </c>
      <c r="S41" s="12">
        <f>IF(J41="","",VLOOKUP(LEFT(J41,5),'初期設定1'!$E$18:$F$59,2,FALSE))</f>
      </c>
      <c r="T41" s="12">
        <f t="shared" si="1"/>
      </c>
      <c r="U41" s="12" t="e">
        <f>VLOOKUP($T41,'記録入力1'!$B$4:$I$285,8,FALSE)</f>
        <v>#N/A</v>
      </c>
      <c r="V41" s="12">
        <f>IF(K41="","",VLOOKUP(LEFT(K41,5),'初期設定1'!$E$18:$F$59,2,FALSE))</f>
      </c>
      <c r="W41" s="12">
        <f t="shared" si="2"/>
      </c>
      <c r="X41" s="12" t="e">
        <f>VLOOKUP($W41,'記録入力1'!$B$4:$I$285,8,FALSE)</f>
        <v>#N/A</v>
      </c>
      <c r="Y41" s="12">
        <f>IF(G41="","",VLOOKUP(VALUE(RIGHT(G41,6)),'学校番号'!$A$2:$B$51,2))</f>
      </c>
    </row>
    <row r="42" spans="1:25" ht="13.5">
      <c r="A42" s="5">
        <v>40</v>
      </c>
      <c r="B42" s="11">
        <f>IF(ISERROR(VLOOKUP($A42,'データ作成貼付２'!$A$2:$M$280,'データ完成'!B$1,FALSE))=TRUE,"",VLOOKUP($A42,'データ作成貼付２'!$A$2:$M$280,'データ完成'!B$1,FALSE))</f>
      </c>
      <c r="C42" s="11">
        <f>IF(ISERROR(VLOOKUP($A42,'データ作成貼付２'!$A$2:$M$280,'データ完成'!C$1,FALSE))=TRUE,"",VLOOKUP($A42,'データ作成貼付２'!$A$2:$M$280,'データ完成'!C$1,FALSE))</f>
      </c>
      <c r="D42" s="11">
        <f>IF(ISERROR(VLOOKUP($A42,'データ作成貼付２'!$A$2:$M$280,'データ完成'!D$1,FALSE))=TRUE,"",VLOOKUP($A42,'データ作成貼付２'!$A$2:$M$280,'データ完成'!D$1,FALSE))</f>
      </c>
      <c r="E42" s="11">
        <f>IF(ISERROR(VLOOKUP($A42,'データ作成貼付２'!$A$2:$M$280,'データ完成'!E$1,FALSE))=TRUE,"",VLOOKUP($A42,'データ作成貼付２'!$A$2:$M$280,'データ完成'!E$1,FALSE))</f>
      </c>
      <c r="F42" s="11">
        <f>IF(ISERROR(VLOOKUP($A42,'データ作成貼付２'!$A$2:$M$280,'データ完成'!F$1,FALSE))=TRUE,"",VLOOKUP($A42,'データ作成貼付２'!$A$2:$M$280,'データ完成'!F$1,FALSE))</f>
      </c>
      <c r="G42" s="11">
        <f>IF(ISERROR(VLOOKUP($A42,'データ作成貼付２'!$A$2:$M$280,'データ完成'!G$1,FALSE))=TRUE,"",VLOOKUP($A42,'データ作成貼付２'!$A$2:$M$280,'データ完成'!G$1,FALSE))</f>
      </c>
      <c r="H42" s="11">
        <f>IF(ISERROR(VLOOKUP($A42,'データ作成貼付２'!$A$2:$M$280,'データ完成'!H$1,FALSE))=TRUE,"",VLOOKUP($A42,'データ作成貼付２'!$A$2:$M$280,'データ完成'!H$1,FALSE))</f>
      </c>
      <c r="I42" s="12">
        <f>IF(ISERROR(VLOOKUP($A42*10+1,'データ作成貼付２'!$B$2:$M$280,'データ完成'!I$1,FALSE))=TRUE,"",VLOOKUP($A42*10+1,'データ作成貼付２'!$B$2:$M$280,'データ完成'!I$1,FALSE))</f>
      </c>
      <c r="J42" s="12">
        <f>IF(ISERROR(VLOOKUP($A42*10+2,'データ作成貼付２'!$B$2:$M$280,'データ完成'!J$1,FALSE))=TRUE,"",VLOOKUP($A42*10+2,'データ作成貼付２'!$B$2:$M$280,'データ完成'!J$1,FALSE))</f>
      </c>
      <c r="K42" s="12">
        <f>IF(ISERROR(VLOOKUP($A42*10+3,'データ作成貼付２'!$B$2:$M$280,'データ完成'!K$1,FALSE))=TRUE,"",VLOOKUP($A42*10+3,'データ作成貼付２'!$B$2:$M$280,'データ完成'!K$1,FALSE))</f>
      </c>
      <c r="L42" s="13">
        <f>IF(ISERROR(VLOOKUP($A42*10+4,'データ作成貼付２'!$B$2:$M$280,'データ完成'!L$1,FALSE))=TRUE,"","○")</f>
      </c>
      <c r="M42" s="12">
        <f>IF(L42="","",VLOOKUP($H42,'記録入力1'!$E$159:$O$188,11,FALSE))</f>
      </c>
      <c r="N42" s="13">
        <f>IF(ISERROR(VLOOKUP($A42*10+5,'データ作成貼付２'!$B$2:$M$280,'データ完成'!N$1,FALSE))=TRUE,"","○")</f>
      </c>
      <c r="O42" s="12">
        <f>IF(N42="","",VLOOKUP($H42,'記録入力1'!$E$189:$O$288,11,FALSE))</f>
      </c>
      <c r="P42" s="12">
        <f>IF(I42="","",VLOOKUP(LEFT(I42,5),'初期設定1'!$E$18:$F$59,2,FALSE))</f>
      </c>
      <c r="Q42" s="12">
        <f t="shared" si="0"/>
      </c>
      <c r="R42" s="12" t="e">
        <f>VLOOKUP($Q42,'記録入力1'!$B$4:$I$285,8,FALSE)</f>
        <v>#N/A</v>
      </c>
      <c r="S42" s="12">
        <f>IF(J42="","",VLOOKUP(LEFT(J42,5),'初期設定1'!$E$18:$F$59,2,FALSE))</f>
      </c>
      <c r="T42" s="12">
        <f t="shared" si="1"/>
      </c>
      <c r="U42" s="12" t="e">
        <f>VLOOKUP($T42,'記録入力1'!$B$4:$I$285,8,FALSE)</f>
        <v>#N/A</v>
      </c>
      <c r="V42" s="12">
        <f>IF(K42="","",VLOOKUP(LEFT(K42,5),'初期設定1'!$E$18:$F$59,2,FALSE))</f>
      </c>
      <c r="W42" s="12">
        <f t="shared" si="2"/>
      </c>
      <c r="X42" s="12" t="e">
        <f>VLOOKUP($W42,'記録入力1'!$B$4:$I$285,8,FALSE)</f>
        <v>#N/A</v>
      </c>
      <c r="Y42" s="12">
        <f>IF(G42="","",VLOOKUP(VALUE(RIGHT(G42,6)),'学校番号'!$A$2:$B$51,2))</f>
      </c>
    </row>
    <row r="43" spans="1:25" ht="13.5">
      <c r="A43" s="5">
        <v>41</v>
      </c>
      <c r="B43" s="11">
        <f>IF(ISERROR(VLOOKUP($A43,'データ作成貼付２'!$A$2:$M$280,'データ完成'!B$1,FALSE))=TRUE,"",VLOOKUP($A43,'データ作成貼付２'!$A$2:$M$280,'データ完成'!B$1,FALSE))</f>
      </c>
      <c r="C43" s="11">
        <f>IF(ISERROR(VLOOKUP($A43,'データ作成貼付２'!$A$2:$M$280,'データ完成'!C$1,FALSE))=TRUE,"",VLOOKUP($A43,'データ作成貼付２'!$A$2:$M$280,'データ完成'!C$1,FALSE))</f>
      </c>
      <c r="D43" s="11">
        <f>IF(ISERROR(VLOOKUP($A43,'データ作成貼付２'!$A$2:$M$280,'データ完成'!D$1,FALSE))=TRUE,"",VLOOKUP($A43,'データ作成貼付２'!$A$2:$M$280,'データ完成'!D$1,FALSE))</f>
      </c>
      <c r="E43" s="11">
        <f>IF(ISERROR(VLOOKUP($A43,'データ作成貼付２'!$A$2:$M$280,'データ完成'!E$1,FALSE))=TRUE,"",VLOOKUP($A43,'データ作成貼付２'!$A$2:$M$280,'データ完成'!E$1,FALSE))</f>
      </c>
      <c r="F43" s="11">
        <f>IF(ISERROR(VLOOKUP($A43,'データ作成貼付２'!$A$2:$M$280,'データ完成'!F$1,FALSE))=TRUE,"",VLOOKUP($A43,'データ作成貼付２'!$A$2:$M$280,'データ完成'!F$1,FALSE))</f>
      </c>
      <c r="G43" s="11">
        <f>IF(ISERROR(VLOOKUP($A43,'データ作成貼付２'!$A$2:$M$280,'データ完成'!G$1,FALSE))=TRUE,"",VLOOKUP($A43,'データ作成貼付２'!$A$2:$M$280,'データ完成'!G$1,FALSE))</f>
      </c>
      <c r="H43" s="11">
        <f>IF(ISERROR(VLOOKUP($A43,'データ作成貼付２'!$A$2:$M$280,'データ完成'!H$1,FALSE))=TRUE,"",VLOOKUP($A43,'データ作成貼付２'!$A$2:$M$280,'データ完成'!H$1,FALSE))</f>
      </c>
      <c r="I43" s="12">
        <f>IF(ISERROR(VLOOKUP($A43*10+1,'データ作成貼付２'!$B$2:$M$280,'データ完成'!I$1,FALSE))=TRUE,"",VLOOKUP($A43*10+1,'データ作成貼付２'!$B$2:$M$280,'データ完成'!I$1,FALSE))</f>
      </c>
      <c r="J43" s="12">
        <f>IF(ISERROR(VLOOKUP($A43*10+2,'データ作成貼付２'!$B$2:$M$280,'データ完成'!J$1,FALSE))=TRUE,"",VLOOKUP($A43*10+2,'データ作成貼付２'!$B$2:$M$280,'データ完成'!J$1,FALSE))</f>
      </c>
      <c r="K43" s="12">
        <f>IF(ISERROR(VLOOKUP($A43*10+3,'データ作成貼付２'!$B$2:$M$280,'データ完成'!K$1,FALSE))=TRUE,"",VLOOKUP($A43*10+3,'データ作成貼付２'!$B$2:$M$280,'データ完成'!K$1,FALSE))</f>
      </c>
      <c r="L43" s="13">
        <f>IF(ISERROR(VLOOKUP($A43*10+4,'データ作成貼付２'!$B$2:$M$280,'データ完成'!L$1,FALSE))=TRUE,"","○")</f>
      </c>
      <c r="M43" s="12">
        <f>IF(L43="","",VLOOKUP($H43,'記録入力1'!$E$159:$O$188,11,FALSE))</f>
      </c>
      <c r="N43" s="13">
        <f>IF(ISERROR(VLOOKUP($A43*10+5,'データ作成貼付２'!$B$2:$M$280,'データ完成'!N$1,FALSE))=TRUE,"","○")</f>
      </c>
      <c r="O43" s="12">
        <f>IF(N43="","",VLOOKUP($H43,'記録入力1'!$E$189:$O$288,11,FALSE))</f>
      </c>
      <c r="P43" s="12">
        <f>IF(I43="","",VLOOKUP(LEFT(I43,5),'初期設定1'!$E$18:$F$59,2,FALSE))</f>
      </c>
      <c r="Q43" s="12">
        <f t="shared" si="0"/>
      </c>
      <c r="R43" s="12" t="e">
        <f>VLOOKUP($Q43,'記録入力1'!$B$4:$I$285,8,FALSE)</f>
        <v>#N/A</v>
      </c>
      <c r="S43" s="12">
        <f>IF(J43="","",VLOOKUP(LEFT(J43,5),'初期設定1'!$E$18:$F$59,2,FALSE))</f>
      </c>
      <c r="T43" s="12">
        <f t="shared" si="1"/>
      </c>
      <c r="U43" s="12" t="e">
        <f>VLOOKUP($T43,'記録入力1'!$B$4:$I$285,8,FALSE)</f>
        <v>#N/A</v>
      </c>
      <c r="V43" s="12">
        <f>IF(K43="","",VLOOKUP(LEFT(K43,5),'初期設定1'!$E$18:$F$59,2,FALSE))</f>
      </c>
      <c r="W43" s="12">
        <f t="shared" si="2"/>
      </c>
      <c r="X43" s="12" t="e">
        <f>VLOOKUP($W43,'記録入力1'!$B$4:$I$285,8,FALSE)</f>
        <v>#N/A</v>
      </c>
      <c r="Y43" s="12">
        <f>IF(G43="","",VLOOKUP(VALUE(RIGHT(G43,6)),'学校番号'!$A$2:$B$51,2))</f>
      </c>
    </row>
    <row r="44" spans="1:25" ht="13.5">
      <c r="A44" s="5">
        <v>42</v>
      </c>
      <c r="B44" s="11">
        <f>IF(ISERROR(VLOOKUP($A44,'データ作成貼付２'!$A$2:$M$280,'データ完成'!B$1,FALSE))=TRUE,"",VLOOKUP($A44,'データ作成貼付２'!$A$2:$M$280,'データ完成'!B$1,FALSE))</f>
      </c>
      <c r="C44" s="11">
        <f>IF(ISERROR(VLOOKUP($A44,'データ作成貼付２'!$A$2:$M$280,'データ完成'!C$1,FALSE))=TRUE,"",VLOOKUP($A44,'データ作成貼付２'!$A$2:$M$280,'データ完成'!C$1,FALSE))</f>
      </c>
      <c r="D44" s="11">
        <f>IF(ISERROR(VLOOKUP($A44,'データ作成貼付２'!$A$2:$M$280,'データ完成'!D$1,FALSE))=TRUE,"",VLOOKUP($A44,'データ作成貼付２'!$A$2:$M$280,'データ完成'!D$1,FALSE))</f>
      </c>
      <c r="E44" s="11">
        <f>IF(ISERROR(VLOOKUP($A44,'データ作成貼付２'!$A$2:$M$280,'データ完成'!E$1,FALSE))=TRUE,"",VLOOKUP($A44,'データ作成貼付２'!$A$2:$M$280,'データ完成'!E$1,FALSE))</f>
      </c>
      <c r="F44" s="11">
        <f>IF(ISERROR(VLOOKUP($A44,'データ作成貼付２'!$A$2:$M$280,'データ完成'!F$1,FALSE))=TRUE,"",VLOOKUP($A44,'データ作成貼付２'!$A$2:$M$280,'データ完成'!F$1,FALSE))</f>
      </c>
      <c r="G44" s="11">
        <f>IF(ISERROR(VLOOKUP($A44,'データ作成貼付２'!$A$2:$M$280,'データ完成'!G$1,FALSE))=TRUE,"",VLOOKUP($A44,'データ作成貼付２'!$A$2:$M$280,'データ完成'!G$1,FALSE))</f>
      </c>
      <c r="H44" s="11">
        <f>IF(ISERROR(VLOOKUP($A44,'データ作成貼付２'!$A$2:$M$280,'データ完成'!H$1,FALSE))=TRUE,"",VLOOKUP($A44,'データ作成貼付２'!$A$2:$M$280,'データ完成'!H$1,FALSE))</f>
      </c>
      <c r="I44" s="12">
        <f>IF(ISERROR(VLOOKUP($A44*10+1,'データ作成貼付２'!$B$2:$M$280,'データ完成'!I$1,FALSE))=TRUE,"",VLOOKUP($A44*10+1,'データ作成貼付２'!$B$2:$M$280,'データ完成'!I$1,FALSE))</f>
      </c>
      <c r="J44" s="12">
        <f>IF(ISERROR(VLOOKUP($A44*10+2,'データ作成貼付２'!$B$2:$M$280,'データ完成'!J$1,FALSE))=TRUE,"",VLOOKUP($A44*10+2,'データ作成貼付２'!$B$2:$M$280,'データ完成'!J$1,FALSE))</f>
      </c>
      <c r="K44" s="12">
        <f>IF(ISERROR(VLOOKUP($A44*10+3,'データ作成貼付２'!$B$2:$M$280,'データ完成'!K$1,FALSE))=TRUE,"",VLOOKUP($A44*10+3,'データ作成貼付２'!$B$2:$M$280,'データ完成'!K$1,FALSE))</f>
      </c>
      <c r="L44" s="13">
        <f>IF(ISERROR(VLOOKUP($A44*10+4,'データ作成貼付２'!$B$2:$M$280,'データ完成'!L$1,FALSE))=TRUE,"","○")</f>
      </c>
      <c r="M44" s="12">
        <f>IF(L44="","",VLOOKUP($H44,'記録入力1'!$E$159:$O$188,11,FALSE))</f>
      </c>
      <c r="N44" s="13">
        <f>IF(ISERROR(VLOOKUP($A44*10+5,'データ作成貼付２'!$B$2:$M$280,'データ完成'!N$1,FALSE))=TRUE,"","○")</f>
      </c>
      <c r="O44" s="12">
        <f>IF(N44="","",VLOOKUP($H44,'記録入力1'!$E$189:$O$288,11,FALSE))</f>
      </c>
      <c r="P44" s="12">
        <f>IF(I44="","",VLOOKUP(LEFT(I44,5),'初期設定1'!$E$18:$F$59,2,FALSE))</f>
      </c>
      <c r="Q44" s="12">
        <f t="shared" si="0"/>
      </c>
      <c r="R44" s="12" t="e">
        <f>VLOOKUP($Q44,'記録入力1'!$B$4:$I$285,8,FALSE)</f>
        <v>#N/A</v>
      </c>
      <c r="S44" s="12">
        <f>IF(J44="","",VLOOKUP(LEFT(J44,5),'初期設定1'!$E$18:$F$59,2,FALSE))</f>
      </c>
      <c r="T44" s="12">
        <f t="shared" si="1"/>
      </c>
      <c r="U44" s="12" t="e">
        <f>VLOOKUP($T44,'記録入力1'!$B$4:$I$285,8,FALSE)</f>
        <v>#N/A</v>
      </c>
      <c r="V44" s="12">
        <f>IF(K44="","",VLOOKUP(LEFT(K44,5),'初期設定1'!$E$18:$F$59,2,FALSE))</f>
      </c>
      <c r="W44" s="12">
        <f t="shared" si="2"/>
      </c>
      <c r="X44" s="12" t="e">
        <f>VLOOKUP($W44,'記録入力1'!$B$4:$I$285,8,FALSE)</f>
        <v>#N/A</v>
      </c>
      <c r="Y44" s="12">
        <f>IF(G44="","",VLOOKUP(VALUE(RIGHT(G44,6)),'学校番号'!$A$2:$B$51,2))</f>
      </c>
    </row>
    <row r="45" spans="1:25" ht="13.5">
      <c r="A45" s="5">
        <v>43</v>
      </c>
      <c r="B45" s="11">
        <f>IF(ISERROR(VLOOKUP($A45,'データ作成貼付２'!$A$2:$M$280,'データ完成'!B$1,FALSE))=TRUE,"",VLOOKUP($A45,'データ作成貼付２'!$A$2:$M$280,'データ完成'!B$1,FALSE))</f>
      </c>
      <c r="C45" s="11">
        <f>IF(ISERROR(VLOOKUP($A45,'データ作成貼付２'!$A$2:$M$280,'データ完成'!C$1,FALSE))=TRUE,"",VLOOKUP($A45,'データ作成貼付２'!$A$2:$M$280,'データ完成'!C$1,FALSE))</f>
      </c>
      <c r="D45" s="11">
        <f>IF(ISERROR(VLOOKUP($A45,'データ作成貼付２'!$A$2:$M$280,'データ完成'!D$1,FALSE))=TRUE,"",VLOOKUP($A45,'データ作成貼付２'!$A$2:$M$280,'データ完成'!D$1,FALSE))</f>
      </c>
      <c r="E45" s="11">
        <f>IF(ISERROR(VLOOKUP($A45,'データ作成貼付２'!$A$2:$M$280,'データ完成'!E$1,FALSE))=TRUE,"",VLOOKUP($A45,'データ作成貼付２'!$A$2:$M$280,'データ完成'!E$1,FALSE))</f>
      </c>
      <c r="F45" s="11">
        <f>IF(ISERROR(VLOOKUP($A45,'データ作成貼付２'!$A$2:$M$280,'データ完成'!F$1,FALSE))=TRUE,"",VLOOKUP($A45,'データ作成貼付２'!$A$2:$M$280,'データ完成'!F$1,FALSE))</f>
      </c>
      <c r="G45" s="11">
        <f>IF(ISERROR(VLOOKUP($A45,'データ作成貼付２'!$A$2:$M$280,'データ完成'!G$1,FALSE))=TRUE,"",VLOOKUP($A45,'データ作成貼付２'!$A$2:$M$280,'データ完成'!G$1,FALSE))</f>
      </c>
      <c r="H45" s="11">
        <f>IF(ISERROR(VLOOKUP($A45,'データ作成貼付２'!$A$2:$M$280,'データ完成'!H$1,FALSE))=TRUE,"",VLOOKUP($A45,'データ作成貼付２'!$A$2:$M$280,'データ完成'!H$1,FALSE))</f>
      </c>
      <c r="I45" s="12">
        <f>IF(ISERROR(VLOOKUP($A45*10+1,'データ作成貼付２'!$B$2:$M$280,'データ完成'!I$1,FALSE))=TRUE,"",VLOOKUP($A45*10+1,'データ作成貼付２'!$B$2:$M$280,'データ完成'!I$1,FALSE))</f>
      </c>
      <c r="J45" s="12">
        <f>IF(ISERROR(VLOOKUP($A45*10+2,'データ作成貼付２'!$B$2:$M$280,'データ完成'!J$1,FALSE))=TRUE,"",VLOOKUP($A45*10+2,'データ作成貼付２'!$B$2:$M$280,'データ完成'!J$1,FALSE))</f>
      </c>
      <c r="K45" s="12">
        <f>IF(ISERROR(VLOOKUP($A45*10+3,'データ作成貼付２'!$B$2:$M$280,'データ完成'!K$1,FALSE))=TRUE,"",VLOOKUP($A45*10+3,'データ作成貼付２'!$B$2:$M$280,'データ完成'!K$1,FALSE))</f>
      </c>
      <c r="L45" s="13">
        <f>IF(ISERROR(VLOOKUP($A45*10+4,'データ作成貼付２'!$B$2:$M$280,'データ完成'!L$1,FALSE))=TRUE,"","○")</f>
      </c>
      <c r="M45" s="12">
        <f>IF(L45="","",VLOOKUP($H45,'記録入力1'!$E$159:$O$188,11,FALSE))</f>
      </c>
      <c r="N45" s="13">
        <f>IF(ISERROR(VLOOKUP($A45*10+5,'データ作成貼付２'!$B$2:$M$280,'データ完成'!N$1,FALSE))=TRUE,"","○")</f>
      </c>
      <c r="O45" s="12">
        <f>IF(N45="","",VLOOKUP($H45,'記録入力1'!$E$189:$O$288,11,FALSE))</f>
      </c>
      <c r="P45" s="12">
        <f>IF(I45="","",VLOOKUP(LEFT(I45,5),'初期設定1'!$E$18:$F$59,2,FALSE))</f>
      </c>
      <c r="Q45" s="12">
        <f t="shared" si="0"/>
      </c>
      <c r="R45" s="12" t="e">
        <f>VLOOKUP($Q45,'記録入力1'!$B$4:$I$285,8,FALSE)</f>
        <v>#N/A</v>
      </c>
      <c r="S45" s="12">
        <f>IF(J45="","",VLOOKUP(LEFT(J45,5),'初期設定1'!$E$18:$F$59,2,FALSE))</f>
      </c>
      <c r="T45" s="12">
        <f t="shared" si="1"/>
      </c>
      <c r="U45" s="12" t="e">
        <f>VLOOKUP($T45,'記録入力1'!$B$4:$I$285,8,FALSE)</f>
        <v>#N/A</v>
      </c>
      <c r="V45" s="12">
        <f>IF(K45="","",VLOOKUP(LEFT(K45,5),'初期設定1'!$E$18:$F$59,2,FALSE))</f>
      </c>
      <c r="W45" s="12">
        <f t="shared" si="2"/>
      </c>
      <c r="X45" s="12" t="e">
        <f>VLOOKUP($W45,'記録入力1'!$B$4:$I$285,8,FALSE)</f>
        <v>#N/A</v>
      </c>
      <c r="Y45" s="12">
        <f>IF(G45="","",VLOOKUP(VALUE(RIGHT(G45,6)),'学校番号'!$A$2:$B$51,2))</f>
      </c>
    </row>
    <row r="46" spans="1:25" ht="13.5">
      <c r="A46" s="5">
        <v>44</v>
      </c>
      <c r="B46" s="11">
        <f>IF(ISERROR(VLOOKUP($A46,'データ作成貼付２'!$A$2:$M$280,'データ完成'!B$1,FALSE))=TRUE,"",VLOOKUP($A46,'データ作成貼付２'!$A$2:$M$280,'データ完成'!B$1,FALSE))</f>
      </c>
      <c r="C46" s="11">
        <f>IF(ISERROR(VLOOKUP($A46,'データ作成貼付２'!$A$2:$M$280,'データ完成'!C$1,FALSE))=TRUE,"",VLOOKUP($A46,'データ作成貼付２'!$A$2:$M$280,'データ完成'!C$1,FALSE))</f>
      </c>
      <c r="D46" s="11">
        <f>IF(ISERROR(VLOOKUP($A46,'データ作成貼付２'!$A$2:$M$280,'データ完成'!D$1,FALSE))=TRUE,"",VLOOKUP($A46,'データ作成貼付２'!$A$2:$M$280,'データ完成'!D$1,FALSE))</f>
      </c>
      <c r="E46" s="11">
        <f>IF(ISERROR(VLOOKUP($A46,'データ作成貼付２'!$A$2:$M$280,'データ完成'!E$1,FALSE))=TRUE,"",VLOOKUP($A46,'データ作成貼付２'!$A$2:$M$280,'データ完成'!E$1,FALSE))</f>
      </c>
      <c r="F46" s="11">
        <f>IF(ISERROR(VLOOKUP($A46,'データ作成貼付２'!$A$2:$M$280,'データ完成'!F$1,FALSE))=TRUE,"",VLOOKUP($A46,'データ作成貼付２'!$A$2:$M$280,'データ完成'!F$1,FALSE))</f>
      </c>
      <c r="G46" s="11">
        <f>IF(ISERROR(VLOOKUP($A46,'データ作成貼付２'!$A$2:$M$280,'データ完成'!G$1,FALSE))=TRUE,"",VLOOKUP($A46,'データ作成貼付２'!$A$2:$M$280,'データ完成'!G$1,FALSE))</f>
      </c>
      <c r="H46" s="11">
        <f>IF(ISERROR(VLOOKUP($A46,'データ作成貼付２'!$A$2:$M$280,'データ完成'!H$1,FALSE))=TRUE,"",VLOOKUP($A46,'データ作成貼付２'!$A$2:$M$280,'データ完成'!H$1,FALSE))</f>
      </c>
      <c r="I46" s="12">
        <f>IF(ISERROR(VLOOKUP($A46*10+1,'データ作成貼付２'!$B$2:$M$280,'データ完成'!I$1,FALSE))=TRUE,"",VLOOKUP($A46*10+1,'データ作成貼付２'!$B$2:$M$280,'データ完成'!I$1,FALSE))</f>
      </c>
      <c r="J46" s="12">
        <f>IF(ISERROR(VLOOKUP($A46*10+2,'データ作成貼付２'!$B$2:$M$280,'データ完成'!J$1,FALSE))=TRUE,"",VLOOKUP($A46*10+2,'データ作成貼付２'!$B$2:$M$280,'データ完成'!J$1,FALSE))</f>
      </c>
      <c r="K46" s="12">
        <f>IF(ISERROR(VLOOKUP($A46*10+3,'データ作成貼付２'!$B$2:$M$280,'データ完成'!K$1,FALSE))=TRUE,"",VLOOKUP($A46*10+3,'データ作成貼付２'!$B$2:$M$280,'データ完成'!K$1,FALSE))</f>
      </c>
      <c r="L46" s="13">
        <f>IF(ISERROR(VLOOKUP($A46*10+4,'データ作成貼付２'!$B$2:$M$280,'データ完成'!L$1,FALSE))=TRUE,"","○")</f>
      </c>
      <c r="M46" s="12">
        <f>IF(L46="","",VLOOKUP($H46,'記録入力1'!$E$159:$O$188,11,FALSE))</f>
      </c>
      <c r="N46" s="13">
        <f>IF(ISERROR(VLOOKUP($A46*10+5,'データ作成貼付２'!$B$2:$M$280,'データ完成'!N$1,FALSE))=TRUE,"","○")</f>
      </c>
      <c r="O46" s="12">
        <f>IF(N46="","",VLOOKUP($H46,'記録入力1'!$E$189:$O$288,11,FALSE))</f>
      </c>
      <c r="P46" s="12">
        <f>IF(I46="","",VLOOKUP(LEFT(I46,5),'初期設定1'!$E$18:$F$59,2,FALSE))</f>
      </c>
      <c r="Q46" s="12">
        <f t="shared" si="0"/>
      </c>
      <c r="R46" s="12" t="e">
        <f>VLOOKUP($Q46,'記録入力1'!$B$4:$I$285,8,FALSE)</f>
        <v>#N/A</v>
      </c>
      <c r="S46" s="12">
        <f>IF(J46="","",VLOOKUP(LEFT(J46,5),'初期設定1'!$E$18:$F$59,2,FALSE))</f>
      </c>
      <c r="T46" s="12">
        <f t="shared" si="1"/>
      </c>
      <c r="U46" s="12" t="e">
        <f>VLOOKUP($T46,'記録入力1'!$B$4:$I$285,8,FALSE)</f>
        <v>#N/A</v>
      </c>
      <c r="V46" s="12">
        <f>IF(K46="","",VLOOKUP(LEFT(K46,5),'初期設定1'!$E$18:$F$59,2,FALSE))</f>
      </c>
      <c r="W46" s="12">
        <f t="shared" si="2"/>
      </c>
      <c r="X46" s="12" t="e">
        <f>VLOOKUP($W46,'記録入力1'!$B$4:$I$285,8,FALSE)</f>
        <v>#N/A</v>
      </c>
      <c r="Y46" s="12">
        <f>IF(G46="","",VLOOKUP(VALUE(RIGHT(G46,6)),'学校番号'!$A$2:$B$51,2))</f>
      </c>
    </row>
    <row r="47" spans="1:25" ht="13.5">
      <c r="A47" s="5">
        <v>45</v>
      </c>
      <c r="B47" s="11">
        <f>IF(ISERROR(VLOOKUP($A47,'データ作成貼付２'!$A$2:$M$280,'データ完成'!B$1,FALSE))=TRUE,"",VLOOKUP($A47,'データ作成貼付２'!$A$2:$M$280,'データ完成'!B$1,FALSE))</f>
      </c>
      <c r="C47" s="11">
        <f>IF(ISERROR(VLOOKUP($A47,'データ作成貼付２'!$A$2:$M$280,'データ完成'!C$1,FALSE))=TRUE,"",VLOOKUP($A47,'データ作成貼付２'!$A$2:$M$280,'データ完成'!C$1,FALSE))</f>
      </c>
      <c r="D47" s="11">
        <f>IF(ISERROR(VLOOKUP($A47,'データ作成貼付２'!$A$2:$M$280,'データ完成'!D$1,FALSE))=TRUE,"",VLOOKUP($A47,'データ作成貼付２'!$A$2:$M$280,'データ完成'!D$1,FALSE))</f>
      </c>
      <c r="E47" s="11">
        <f>IF(ISERROR(VLOOKUP($A47,'データ作成貼付２'!$A$2:$M$280,'データ完成'!E$1,FALSE))=TRUE,"",VLOOKUP($A47,'データ作成貼付２'!$A$2:$M$280,'データ完成'!E$1,FALSE))</f>
      </c>
      <c r="F47" s="11">
        <f>IF(ISERROR(VLOOKUP($A47,'データ作成貼付２'!$A$2:$M$280,'データ完成'!F$1,FALSE))=TRUE,"",VLOOKUP($A47,'データ作成貼付２'!$A$2:$M$280,'データ完成'!F$1,FALSE))</f>
      </c>
      <c r="G47" s="11">
        <f>IF(ISERROR(VLOOKUP($A47,'データ作成貼付２'!$A$2:$M$280,'データ完成'!G$1,FALSE))=TRUE,"",VLOOKUP($A47,'データ作成貼付２'!$A$2:$M$280,'データ完成'!G$1,FALSE))</f>
      </c>
      <c r="H47" s="11">
        <f>IF(ISERROR(VLOOKUP($A47,'データ作成貼付２'!$A$2:$M$280,'データ完成'!H$1,FALSE))=TRUE,"",VLOOKUP($A47,'データ作成貼付２'!$A$2:$M$280,'データ完成'!H$1,FALSE))</f>
      </c>
      <c r="I47" s="12">
        <f>IF(ISERROR(VLOOKUP($A47*10+1,'データ作成貼付２'!$B$2:$M$280,'データ完成'!I$1,FALSE))=TRUE,"",VLOOKUP($A47*10+1,'データ作成貼付２'!$B$2:$M$280,'データ完成'!I$1,FALSE))</f>
      </c>
      <c r="J47" s="12">
        <f>IF(ISERROR(VLOOKUP($A47*10+2,'データ作成貼付２'!$B$2:$M$280,'データ完成'!J$1,FALSE))=TRUE,"",VLOOKUP($A47*10+2,'データ作成貼付２'!$B$2:$M$280,'データ完成'!J$1,FALSE))</f>
      </c>
      <c r="K47" s="12">
        <f>IF(ISERROR(VLOOKUP($A47*10+3,'データ作成貼付２'!$B$2:$M$280,'データ完成'!K$1,FALSE))=TRUE,"",VLOOKUP($A47*10+3,'データ作成貼付２'!$B$2:$M$280,'データ完成'!K$1,FALSE))</f>
      </c>
      <c r="L47" s="13">
        <f>IF(ISERROR(VLOOKUP($A47*10+4,'データ作成貼付２'!$B$2:$M$280,'データ完成'!L$1,FALSE))=TRUE,"","○")</f>
      </c>
      <c r="M47" s="12">
        <f>IF(L47="","",VLOOKUP($H47,'記録入力1'!$E$159:$O$188,11,FALSE))</f>
      </c>
      <c r="N47" s="13">
        <f>IF(ISERROR(VLOOKUP($A47*10+5,'データ作成貼付２'!$B$2:$M$280,'データ完成'!N$1,FALSE))=TRUE,"","○")</f>
      </c>
      <c r="O47" s="12">
        <f>IF(N47="","",VLOOKUP($H47,'記録入力1'!$E$189:$O$288,11,FALSE))</f>
      </c>
      <c r="P47" s="12">
        <f>IF(I47="","",VLOOKUP(LEFT(I47,5),'初期設定1'!$E$18:$F$59,2,FALSE))</f>
      </c>
      <c r="Q47" s="12">
        <f t="shared" si="0"/>
      </c>
      <c r="R47" s="12" t="e">
        <f>VLOOKUP($Q47,'記録入力1'!$B$4:$I$285,8,FALSE)</f>
        <v>#N/A</v>
      </c>
      <c r="S47" s="12">
        <f>IF(J47="","",VLOOKUP(LEFT(J47,5),'初期設定1'!$E$18:$F$59,2,FALSE))</f>
      </c>
      <c r="T47" s="12">
        <f t="shared" si="1"/>
      </c>
      <c r="U47" s="12" t="e">
        <f>VLOOKUP($T47,'記録入力1'!$B$4:$I$285,8,FALSE)</f>
        <v>#N/A</v>
      </c>
      <c r="V47" s="12">
        <f>IF(K47="","",VLOOKUP(LEFT(K47,5),'初期設定1'!$E$18:$F$59,2,FALSE))</f>
      </c>
      <c r="W47" s="12">
        <f t="shared" si="2"/>
      </c>
      <c r="X47" s="12" t="e">
        <f>VLOOKUP($W47,'記録入力1'!$B$4:$I$285,8,FALSE)</f>
        <v>#N/A</v>
      </c>
      <c r="Y47" s="12">
        <f>IF(G47="","",VLOOKUP(VALUE(RIGHT(G47,6)),'学校番号'!$A$2:$B$51,2))</f>
      </c>
    </row>
    <row r="48" spans="1:25" ht="13.5">
      <c r="A48" s="5">
        <v>46</v>
      </c>
      <c r="B48" s="11">
        <f>IF(ISERROR(VLOOKUP($A48,'データ作成貼付２'!$A$2:$M$280,'データ完成'!B$1,FALSE))=TRUE,"",VLOOKUP($A48,'データ作成貼付２'!$A$2:$M$280,'データ完成'!B$1,FALSE))</f>
      </c>
      <c r="C48" s="11">
        <f>IF(ISERROR(VLOOKUP($A48,'データ作成貼付２'!$A$2:$M$280,'データ完成'!C$1,FALSE))=TRUE,"",VLOOKUP($A48,'データ作成貼付２'!$A$2:$M$280,'データ完成'!C$1,FALSE))</f>
      </c>
      <c r="D48" s="11">
        <f>IF(ISERROR(VLOOKUP($A48,'データ作成貼付２'!$A$2:$M$280,'データ完成'!D$1,FALSE))=TRUE,"",VLOOKUP($A48,'データ作成貼付２'!$A$2:$M$280,'データ完成'!D$1,FALSE))</f>
      </c>
      <c r="E48" s="11">
        <f>IF(ISERROR(VLOOKUP($A48,'データ作成貼付２'!$A$2:$M$280,'データ完成'!E$1,FALSE))=TRUE,"",VLOOKUP($A48,'データ作成貼付２'!$A$2:$M$280,'データ完成'!E$1,FALSE))</f>
      </c>
      <c r="F48" s="11">
        <f>IF(ISERROR(VLOOKUP($A48,'データ作成貼付２'!$A$2:$M$280,'データ完成'!F$1,FALSE))=TRUE,"",VLOOKUP($A48,'データ作成貼付２'!$A$2:$M$280,'データ完成'!F$1,FALSE))</f>
      </c>
      <c r="G48" s="11">
        <f>IF(ISERROR(VLOOKUP($A48,'データ作成貼付２'!$A$2:$M$280,'データ完成'!G$1,FALSE))=TRUE,"",VLOOKUP($A48,'データ作成貼付２'!$A$2:$M$280,'データ完成'!G$1,FALSE))</f>
      </c>
      <c r="H48" s="11">
        <f>IF(ISERROR(VLOOKUP($A48,'データ作成貼付２'!$A$2:$M$280,'データ完成'!H$1,FALSE))=TRUE,"",VLOOKUP($A48,'データ作成貼付２'!$A$2:$M$280,'データ完成'!H$1,FALSE))</f>
      </c>
      <c r="I48" s="12">
        <f>IF(ISERROR(VLOOKUP($A48*10+1,'データ作成貼付２'!$B$2:$M$280,'データ完成'!I$1,FALSE))=TRUE,"",VLOOKUP($A48*10+1,'データ作成貼付２'!$B$2:$M$280,'データ完成'!I$1,FALSE))</f>
      </c>
      <c r="J48" s="12">
        <f>IF(ISERROR(VLOOKUP($A48*10+2,'データ作成貼付２'!$B$2:$M$280,'データ完成'!J$1,FALSE))=TRUE,"",VLOOKUP($A48*10+2,'データ作成貼付２'!$B$2:$M$280,'データ完成'!J$1,FALSE))</f>
      </c>
      <c r="K48" s="12">
        <f>IF(ISERROR(VLOOKUP($A48*10+3,'データ作成貼付２'!$B$2:$M$280,'データ完成'!K$1,FALSE))=TRUE,"",VLOOKUP($A48*10+3,'データ作成貼付２'!$B$2:$M$280,'データ完成'!K$1,FALSE))</f>
      </c>
      <c r="L48" s="13">
        <f>IF(ISERROR(VLOOKUP($A48*10+4,'データ作成貼付２'!$B$2:$M$280,'データ完成'!L$1,FALSE))=TRUE,"","○")</f>
      </c>
      <c r="M48" s="12">
        <f>IF(L48="","",VLOOKUP($H48,'記録入力1'!$E$159:$O$188,11,FALSE))</f>
      </c>
      <c r="N48" s="13">
        <f>IF(ISERROR(VLOOKUP($A48*10+5,'データ作成貼付２'!$B$2:$M$280,'データ完成'!N$1,FALSE))=TRUE,"","○")</f>
      </c>
      <c r="O48" s="12">
        <f>IF(N48="","",VLOOKUP($H48,'記録入力1'!$E$189:$O$288,11,FALSE))</f>
      </c>
      <c r="P48" s="12">
        <f>IF(I48="","",VLOOKUP(LEFT(I48,5),'初期設定1'!$E$18:$F$59,2,FALSE))</f>
      </c>
      <c r="Q48" s="12">
        <f t="shared" si="0"/>
      </c>
      <c r="R48" s="12" t="e">
        <f>VLOOKUP($Q48,'記録入力1'!$B$4:$I$285,8,FALSE)</f>
        <v>#N/A</v>
      </c>
      <c r="S48" s="12">
        <f>IF(J48="","",VLOOKUP(LEFT(J48,5),'初期設定1'!$E$18:$F$59,2,FALSE))</f>
      </c>
      <c r="T48" s="12">
        <f t="shared" si="1"/>
      </c>
      <c r="U48" s="12" t="e">
        <f>VLOOKUP($T48,'記録入力1'!$B$4:$I$285,8,FALSE)</f>
        <v>#N/A</v>
      </c>
      <c r="V48" s="12">
        <f>IF(K48="","",VLOOKUP(LEFT(K48,5),'初期設定1'!$E$18:$F$59,2,FALSE))</f>
      </c>
      <c r="W48" s="12">
        <f t="shared" si="2"/>
      </c>
      <c r="X48" s="12" t="e">
        <f>VLOOKUP($W48,'記録入力1'!$B$4:$I$285,8,FALSE)</f>
        <v>#N/A</v>
      </c>
      <c r="Y48" s="12">
        <f>IF(G48="","",VLOOKUP(VALUE(RIGHT(G48,6)),'学校番号'!$A$2:$B$51,2))</f>
      </c>
    </row>
    <row r="49" spans="1:25" ht="13.5">
      <c r="A49" s="5">
        <v>47</v>
      </c>
      <c r="B49" s="11">
        <f>IF(ISERROR(VLOOKUP($A49,'データ作成貼付２'!$A$2:$M$280,'データ完成'!B$1,FALSE))=TRUE,"",VLOOKUP($A49,'データ作成貼付２'!$A$2:$M$280,'データ完成'!B$1,FALSE))</f>
      </c>
      <c r="C49" s="11">
        <f>IF(ISERROR(VLOOKUP($A49,'データ作成貼付２'!$A$2:$M$280,'データ完成'!C$1,FALSE))=TRUE,"",VLOOKUP($A49,'データ作成貼付２'!$A$2:$M$280,'データ完成'!C$1,FALSE))</f>
      </c>
      <c r="D49" s="11">
        <f>IF(ISERROR(VLOOKUP($A49,'データ作成貼付２'!$A$2:$M$280,'データ完成'!D$1,FALSE))=TRUE,"",VLOOKUP($A49,'データ作成貼付２'!$A$2:$M$280,'データ完成'!D$1,FALSE))</f>
      </c>
      <c r="E49" s="11">
        <f>IF(ISERROR(VLOOKUP($A49,'データ作成貼付２'!$A$2:$M$280,'データ完成'!E$1,FALSE))=TRUE,"",VLOOKUP($A49,'データ作成貼付２'!$A$2:$M$280,'データ完成'!E$1,FALSE))</f>
      </c>
      <c r="F49" s="11">
        <f>IF(ISERROR(VLOOKUP($A49,'データ作成貼付２'!$A$2:$M$280,'データ完成'!F$1,FALSE))=TRUE,"",VLOOKUP($A49,'データ作成貼付２'!$A$2:$M$280,'データ完成'!F$1,FALSE))</f>
      </c>
      <c r="G49" s="11">
        <f>IF(ISERROR(VLOOKUP($A49,'データ作成貼付２'!$A$2:$M$280,'データ完成'!G$1,FALSE))=TRUE,"",VLOOKUP($A49,'データ作成貼付２'!$A$2:$M$280,'データ完成'!G$1,FALSE))</f>
      </c>
      <c r="H49" s="11">
        <f>IF(ISERROR(VLOOKUP($A49,'データ作成貼付２'!$A$2:$M$280,'データ完成'!H$1,FALSE))=TRUE,"",VLOOKUP($A49,'データ作成貼付２'!$A$2:$M$280,'データ完成'!H$1,FALSE))</f>
      </c>
      <c r="I49" s="12">
        <f>IF(ISERROR(VLOOKUP($A49*10+1,'データ作成貼付２'!$B$2:$M$280,'データ完成'!I$1,FALSE))=TRUE,"",VLOOKUP($A49*10+1,'データ作成貼付２'!$B$2:$M$280,'データ完成'!I$1,FALSE))</f>
      </c>
      <c r="J49" s="12">
        <f>IF(ISERROR(VLOOKUP($A49*10+2,'データ作成貼付２'!$B$2:$M$280,'データ完成'!J$1,FALSE))=TRUE,"",VLOOKUP($A49*10+2,'データ作成貼付２'!$B$2:$M$280,'データ完成'!J$1,FALSE))</f>
      </c>
      <c r="K49" s="12">
        <f>IF(ISERROR(VLOOKUP($A49*10+3,'データ作成貼付２'!$B$2:$M$280,'データ完成'!K$1,FALSE))=TRUE,"",VLOOKUP($A49*10+3,'データ作成貼付２'!$B$2:$M$280,'データ完成'!K$1,FALSE))</f>
      </c>
      <c r="L49" s="13">
        <f>IF(ISERROR(VLOOKUP($A49*10+4,'データ作成貼付２'!$B$2:$M$280,'データ完成'!L$1,FALSE))=TRUE,"","○")</f>
      </c>
      <c r="M49" s="12">
        <f>IF(L49="","",VLOOKUP($H49,'記録入力1'!$E$159:$O$188,11,FALSE))</f>
      </c>
      <c r="N49" s="13">
        <f>IF(ISERROR(VLOOKUP($A49*10+5,'データ作成貼付２'!$B$2:$M$280,'データ完成'!N$1,FALSE))=TRUE,"","○")</f>
      </c>
      <c r="O49" s="12">
        <f>IF(N49="","",VLOOKUP($H49,'記録入力1'!$E$189:$O$288,11,FALSE))</f>
      </c>
      <c r="P49" s="12">
        <f>IF(I49="","",VLOOKUP(LEFT(I49,5),'初期設定1'!$E$18:$F$59,2,FALSE))</f>
      </c>
      <c r="Q49" s="12">
        <f t="shared" si="0"/>
      </c>
      <c r="R49" s="12" t="e">
        <f>VLOOKUP($Q49,'記録入力1'!$B$4:$I$285,8,FALSE)</f>
        <v>#N/A</v>
      </c>
      <c r="S49" s="12">
        <f>IF(J49="","",VLOOKUP(LEFT(J49,5),'初期設定1'!$E$18:$F$59,2,FALSE))</f>
      </c>
      <c r="T49" s="12">
        <f t="shared" si="1"/>
      </c>
      <c r="U49" s="12" t="e">
        <f>VLOOKUP($T49,'記録入力1'!$B$4:$I$285,8,FALSE)</f>
        <v>#N/A</v>
      </c>
      <c r="V49" s="12">
        <f>IF(K49="","",VLOOKUP(LEFT(K49,5),'初期設定1'!$E$18:$F$59,2,FALSE))</f>
      </c>
      <c r="W49" s="12">
        <f t="shared" si="2"/>
      </c>
      <c r="X49" s="12" t="e">
        <f>VLOOKUP($W49,'記録入力1'!$B$4:$I$285,8,FALSE)</f>
        <v>#N/A</v>
      </c>
      <c r="Y49" s="12">
        <f>IF(G49="","",VLOOKUP(VALUE(RIGHT(G49,6)),'学校番号'!$A$2:$B$51,2))</f>
      </c>
    </row>
    <row r="50" spans="1:25" ht="13.5">
      <c r="A50" s="5">
        <v>48</v>
      </c>
      <c r="B50" s="11">
        <f>IF(ISERROR(VLOOKUP($A50,'データ作成貼付２'!$A$2:$M$280,'データ完成'!B$1,FALSE))=TRUE,"",VLOOKUP($A50,'データ作成貼付２'!$A$2:$M$280,'データ完成'!B$1,FALSE))</f>
      </c>
      <c r="C50" s="11">
        <f>IF(ISERROR(VLOOKUP($A50,'データ作成貼付２'!$A$2:$M$280,'データ完成'!C$1,FALSE))=TRUE,"",VLOOKUP($A50,'データ作成貼付２'!$A$2:$M$280,'データ完成'!C$1,FALSE))</f>
      </c>
      <c r="D50" s="11">
        <f>IF(ISERROR(VLOOKUP($A50,'データ作成貼付２'!$A$2:$M$280,'データ完成'!D$1,FALSE))=TRUE,"",VLOOKUP($A50,'データ作成貼付２'!$A$2:$M$280,'データ完成'!D$1,FALSE))</f>
      </c>
      <c r="E50" s="11">
        <f>IF(ISERROR(VLOOKUP($A50,'データ作成貼付２'!$A$2:$M$280,'データ完成'!E$1,FALSE))=TRUE,"",VLOOKUP($A50,'データ作成貼付２'!$A$2:$M$280,'データ完成'!E$1,FALSE))</f>
      </c>
      <c r="F50" s="11">
        <f>IF(ISERROR(VLOOKUP($A50,'データ作成貼付２'!$A$2:$M$280,'データ完成'!F$1,FALSE))=TRUE,"",VLOOKUP($A50,'データ作成貼付２'!$A$2:$M$280,'データ完成'!F$1,FALSE))</f>
      </c>
      <c r="G50" s="11">
        <f>IF(ISERROR(VLOOKUP($A50,'データ作成貼付２'!$A$2:$M$280,'データ完成'!G$1,FALSE))=TRUE,"",VLOOKUP($A50,'データ作成貼付２'!$A$2:$M$280,'データ完成'!G$1,FALSE))</f>
      </c>
      <c r="H50" s="11">
        <f>IF(ISERROR(VLOOKUP($A50,'データ作成貼付２'!$A$2:$M$280,'データ完成'!H$1,FALSE))=TRUE,"",VLOOKUP($A50,'データ作成貼付２'!$A$2:$M$280,'データ完成'!H$1,FALSE))</f>
      </c>
      <c r="I50" s="12">
        <f>IF(ISERROR(VLOOKUP($A50*10+1,'データ作成貼付２'!$B$2:$M$280,'データ完成'!I$1,FALSE))=TRUE,"",VLOOKUP($A50*10+1,'データ作成貼付２'!$B$2:$M$280,'データ完成'!I$1,FALSE))</f>
      </c>
      <c r="J50" s="12">
        <f>IF(ISERROR(VLOOKUP($A50*10+2,'データ作成貼付２'!$B$2:$M$280,'データ完成'!J$1,FALSE))=TRUE,"",VLOOKUP($A50*10+2,'データ作成貼付２'!$B$2:$M$280,'データ完成'!J$1,FALSE))</f>
      </c>
      <c r="K50" s="12">
        <f>IF(ISERROR(VLOOKUP($A50*10+3,'データ作成貼付２'!$B$2:$M$280,'データ完成'!K$1,FALSE))=TRUE,"",VLOOKUP($A50*10+3,'データ作成貼付２'!$B$2:$M$280,'データ完成'!K$1,FALSE))</f>
      </c>
      <c r="L50" s="13">
        <f>IF(ISERROR(VLOOKUP($A50*10+4,'データ作成貼付２'!$B$2:$M$280,'データ完成'!L$1,FALSE))=TRUE,"","○")</f>
      </c>
      <c r="M50" s="12">
        <f>IF(L50="","",VLOOKUP($H50,'記録入力1'!$E$159:$O$188,11,FALSE))</f>
      </c>
      <c r="N50" s="13">
        <f>IF(ISERROR(VLOOKUP($A50*10+5,'データ作成貼付２'!$B$2:$M$280,'データ完成'!N$1,FALSE))=TRUE,"","○")</f>
      </c>
      <c r="O50" s="12">
        <f>IF(N50="","",VLOOKUP($H50,'記録入力1'!$E$189:$O$288,11,FALSE))</f>
      </c>
      <c r="P50" s="12">
        <f>IF(I50="","",VLOOKUP(LEFT(I50,5),'初期設定1'!$E$18:$F$59,2,FALSE))</f>
      </c>
      <c r="Q50" s="12">
        <f t="shared" si="0"/>
      </c>
      <c r="R50" s="12" t="e">
        <f>VLOOKUP($Q50,'記録入力1'!$B$4:$I$285,8,FALSE)</f>
        <v>#N/A</v>
      </c>
      <c r="S50" s="12">
        <f>IF(J50="","",VLOOKUP(LEFT(J50,5),'初期設定1'!$E$18:$F$59,2,FALSE))</f>
      </c>
      <c r="T50" s="12">
        <f t="shared" si="1"/>
      </c>
      <c r="U50" s="12" t="e">
        <f>VLOOKUP($T50,'記録入力1'!$B$4:$I$285,8,FALSE)</f>
        <v>#N/A</v>
      </c>
      <c r="V50" s="12">
        <f>IF(K50="","",VLOOKUP(LEFT(K50,5),'初期設定1'!$E$18:$F$59,2,FALSE))</f>
      </c>
      <c r="W50" s="12">
        <f t="shared" si="2"/>
      </c>
      <c r="X50" s="12" t="e">
        <f>VLOOKUP($W50,'記録入力1'!$B$4:$I$285,8,FALSE)</f>
        <v>#N/A</v>
      </c>
      <c r="Y50" s="12">
        <f>IF(G50="","",VLOOKUP(VALUE(RIGHT(G50,6)),'学校番号'!$A$2:$B$51,2))</f>
      </c>
    </row>
    <row r="51" spans="1:25" ht="13.5">
      <c r="A51" s="5">
        <v>49</v>
      </c>
      <c r="B51" s="11">
        <f>IF(ISERROR(VLOOKUP($A51,'データ作成貼付２'!$A$2:$M$280,'データ完成'!B$1,FALSE))=TRUE,"",VLOOKUP($A51,'データ作成貼付２'!$A$2:$M$280,'データ完成'!B$1,FALSE))</f>
      </c>
      <c r="C51" s="11">
        <f>IF(ISERROR(VLOOKUP($A51,'データ作成貼付２'!$A$2:$M$280,'データ完成'!C$1,FALSE))=TRUE,"",VLOOKUP($A51,'データ作成貼付２'!$A$2:$M$280,'データ完成'!C$1,FALSE))</f>
      </c>
      <c r="D51" s="11">
        <f>IF(ISERROR(VLOOKUP($A51,'データ作成貼付２'!$A$2:$M$280,'データ完成'!D$1,FALSE))=TRUE,"",VLOOKUP($A51,'データ作成貼付２'!$A$2:$M$280,'データ完成'!D$1,FALSE))</f>
      </c>
      <c r="E51" s="11">
        <f>IF(ISERROR(VLOOKUP($A51,'データ作成貼付２'!$A$2:$M$280,'データ完成'!E$1,FALSE))=TRUE,"",VLOOKUP($A51,'データ作成貼付２'!$A$2:$M$280,'データ完成'!E$1,FALSE))</f>
      </c>
      <c r="F51" s="11">
        <f>IF(ISERROR(VLOOKUP($A51,'データ作成貼付２'!$A$2:$M$280,'データ完成'!F$1,FALSE))=TRUE,"",VLOOKUP($A51,'データ作成貼付２'!$A$2:$M$280,'データ完成'!F$1,FALSE))</f>
      </c>
      <c r="G51" s="11">
        <f>IF(ISERROR(VLOOKUP($A51,'データ作成貼付２'!$A$2:$M$280,'データ完成'!G$1,FALSE))=TRUE,"",VLOOKUP($A51,'データ作成貼付２'!$A$2:$M$280,'データ完成'!G$1,FALSE))</f>
      </c>
      <c r="H51" s="11">
        <f>IF(ISERROR(VLOOKUP($A51,'データ作成貼付２'!$A$2:$M$280,'データ完成'!H$1,FALSE))=TRUE,"",VLOOKUP($A51,'データ作成貼付２'!$A$2:$M$280,'データ完成'!H$1,FALSE))</f>
      </c>
      <c r="I51" s="12">
        <f>IF(ISERROR(VLOOKUP($A51*10+1,'データ作成貼付２'!$B$2:$M$280,'データ完成'!I$1,FALSE))=TRUE,"",VLOOKUP($A51*10+1,'データ作成貼付２'!$B$2:$M$280,'データ完成'!I$1,FALSE))</f>
      </c>
      <c r="J51" s="12">
        <f>IF(ISERROR(VLOOKUP($A51*10+2,'データ作成貼付２'!$B$2:$M$280,'データ完成'!J$1,FALSE))=TRUE,"",VLOOKUP($A51*10+2,'データ作成貼付２'!$B$2:$M$280,'データ完成'!J$1,FALSE))</f>
      </c>
      <c r="K51" s="12">
        <f>IF(ISERROR(VLOOKUP($A51*10+3,'データ作成貼付２'!$B$2:$M$280,'データ完成'!K$1,FALSE))=TRUE,"",VLOOKUP($A51*10+3,'データ作成貼付２'!$B$2:$M$280,'データ完成'!K$1,FALSE))</f>
      </c>
      <c r="L51" s="13">
        <f>IF(ISERROR(VLOOKUP($A51*10+4,'データ作成貼付２'!$B$2:$M$280,'データ完成'!L$1,FALSE))=TRUE,"","○")</f>
      </c>
      <c r="M51" s="12">
        <f>IF(L51="","",VLOOKUP($H51,'記録入力1'!$E$159:$O$188,11,FALSE))</f>
      </c>
      <c r="N51" s="13">
        <f>IF(ISERROR(VLOOKUP($A51*10+5,'データ作成貼付２'!$B$2:$M$280,'データ完成'!N$1,FALSE))=TRUE,"","○")</f>
      </c>
      <c r="O51" s="12">
        <f>IF(N51="","",VLOOKUP($H51,'記録入力1'!$E$189:$O$288,11,FALSE))</f>
      </c>
      <c r="P51" s="12">
        <f>IF(I51="","",VLOOKUP(LEFT(I51,5),'初期設定1'!$E$18:$F$59,2,FALSE))</f>
      </c>
      <c r="Q51" s="12">
        <f t="shared" si="0"/>
      </c>
      <c r="R51" s="12" t="e">
        <f>VLOOKUP($Q51,'記録入力1'!$B$4:$I$285,8,FALSE)</f>
        <v>#N/A</v>
      </c>
      <c r="S51" s="12">
        <f>IF(J51="","",VLOOKUP(LEFT(J51,5),'初期設定1'!$E$18:$F$59,2,FALSE))</f>
      </c>
      <c r="T51" s="12">
        <f t="shared" si="1"/>
      </c>
      <c r="U51" s="12" t="e">
        <f>VLOOKUP($T51,'記録入力1'!$B$4:$I$285,8,FALSE)</f>
        <v>#N/A</v>
      </c>
      <c r="V51" s="12">
        <f>IF(K51="","",VLOOKUP(LEFT(K51,5),'初期設定1'!$E$18:$F$59,2,FALSE))</f>
      </c>
      <c r="W51" s="12">
        <f t="shared" si="2"/>
      </c>
      <c r="X51" s="12" t="e">
        <f>VLOOKUP($W51,'記録入力1'!$B$4:$I$285,8,FALSE)</f>
        <v>#N/A</v>
      </c>
      <c r="Y51" s="12">
        <f>IF(G51="","",VLOOKUP(VALUE(RIGHT(G51,6)),'学校番号'!$A$2:$B$51,2))</f>
      </c>
    </row>
    <row r="52" spans="1:25" ht="13.5">
      <c r="A52" s="5">
        <v>50</v>
      </c>
      <c r="B52" s="11">
        <f>IF(ISERROR(VLOOKUP($A52,'データ作成貼付２'!$A$2:$M$280,'データ完成'!B$1,FALSE))=TRUE,"",VLOOKUP($A52,'データ作成貼付２'!$A$2:$M$280,'データ完成'!B$1,FALSE))</f>
      </c>
      <c r="C52" s="11">
        <f>IF(ISERROR(VLOOKUP($A52,'データ作成貼付２'!$A$2:$M$280,'データ完成'!C$1,FALSE))=TRUE,"",VLOOKUP($A52,'データ作成貼付２'!$A$2:$M$280,'データ完成'!C$1,FALSE))</f>
      </c>
      <c r="D52" s="11">
        <f>IF(ISERROR(VLOOKUP($A52,'データ作成貼付２'!$A$2:$M$280,'データ完成'!D$1,FALSE))=TRUE,"",VLOOKUP($A52,'データ作成貼付２'!$A$2:$M$280,'データ完成'!D$1,FALSE))</f>
      </c>
      <c r="E52" s="11">
        <f>IF(ISERROR(VLOOKUP($A52,'データ作成貼付２'!$A$2:$M$280,'データ完成'!E$1,FALSE))=TRUE,"",VLOOKUP($A52,'データ作成貼付２'!$A$2:$M$280,'データ完成'!E$1,FALSE))</f>
      </c>
      <c r="F52" s="11">
        <f>IF(ISERROR(VLOOKUP($A52,'データ作成貼付２'!$A$2:$M$280,'データ完成'!F$1,FALSE))=TRUE,"",VLOOKUP($A52,'データ作成貼付２'!$A$2:$M$280,'データ完成'!F$1,FALSE))</f>
      </c>
      <c r="G52" s="11">
        <f>IF(ISERROR(VLOOKUP($A52,'データ作成貼付２'!$A$2:$M$280,'データ完成'!G$1,FALSE))=TRUE,"",VLOOKUP($A52,'データ作成貼付２'!$A$2:$M$280,'データ完成'!G$1,FALSE))</f>
      </c>
      <c r="H52" s="11">
        <f>IF(ISERROR(VLOOKUP($A52,'データ作成貼付２'!$A$2:$M$280,'データ完成'!H$1,FALSE))=TRUE,"",VLOOKUP($A52,'データ作成貼付２'!$A$2:$M$280,'データ完成'!H$1,FALSE))</f>
      </c>
      <c r="I52" s="12">
        <f>IF(ISERROR(VLOOKUP($A52*10+1,'データ作成貼付２'!$B$2:$M$280,'データ完成'!I$1,FALSE))=TRUE,"",VLOOKUP($A52*10+1,'データ作成貼付２'!$B$2:$M$280,'データ完成'!I$1,FALSE))</f>
      </c>
      <c r="J52" s="12">
        <f>IF(ISERROR(VLOOKUP($A52*10+2,'データ作成貼付２'!$B$2:$M$280,'データ完成'!J$1,FALSE))=TRUE,"",VLOOKUP($A52*10+2,'データ作成貼付２'!$B$2:$M$280,'データ完成'!J$1,FALSE))</f>
      </c>
      <c r="K52" s="12">
        <f>IF(ISERROR(VLOOKUP($A52*10+3,'データ作成貼付２'!$B$2:$M$280,'データ完成'!K$1,FALSE))=TRUE,"",VLOOKUP($A52*10+3,'データ作成貼付２'!$B$2:$M$280,'データ完成'!K$1,FALSE))</f>
      </c>
      <c r="L52" s="13">
        <f>IF(ISERROR(VLOOKUP($A52*10+4,'データ作成貼付２'!$B$2:$M$280,'データ完成'!L$1,FALSE))=TRUE,"","○")</f>
      </c>
      <c r="M52" s="12">
        <f>IF(L52="","",VLOOKUP($H52,'記録入力1'!$E$159:$O$188,11,FALSE))</f>
      </c>
      <c r="N52" s="13">
        <f>IF(ISERROR(VLOOKUP($A52*10+5,'データ作成貼付２'!$B$2:$M$280,'データ完成'!N$1,FALSE))=TRUE,"","○")</f>
      </c>
      <c r="O52" s="12">
        <f>IF(N52="","",VLOOKUP($H52,'記録入力1'!$E$189:$O$288,11,FALSE))</f>
      </c>
      <c r="P52" s="12">
        <f>IF(I52="","",VLOOKUP(LEFT(I52,5),'初期設定1'!$E$18:$F$59,2,FALSE))</f>
      </c>
      <c r="Q52" s="12">
        <f t="shared" si="0"/>
      </c>
      <c r="R52" s="12" t="e">
        <f>VLOOKUP($Q52,'記録入力1'!$B$4:$I$285,8,FALSE)</f>
        <v>#N/A</v>
      </c>
      <c r="S52" s="12">
        <f>IF(J52="","",VLOOKUP(LEFT(J52,5),'初期設定1'!$E$18:$F$59,2,FALSE))</f>
      </c>
      <c r="T52" s="12">
        <f t="shared" si="1"/>
      </c>
      <c r="U52" s="12" t="e">
        <f>VLOOKUP($T52,'記録入力1'!$B$4:$I$285,8,FALSE)</f>
        <v>#N/A</v>
      </c>
      <c r="V52" s="12">
        <f>IF(K52="","",VLOOKUP(LEFT(K52,5),'初期設定1'!$E$18:$F$59,2,FALSE))</f>
      </c>
      <c r="W52" s="12">
        <f t="shared" si="2"/>
      </c>
      <c r="X52" s="12" t="e">
        <f>VLOOKUP($W52,'記録入力1'!$B$4:$I$285,8,FALSE)</f>
        <v>#N/A</v>
      </c>
      <c r="Y52" s="12">
        <f>IF(G52="","",VLOOKUP(VALUE(RIGHT(G52,6)),'学校番号'!$A$2:$B$51,2))</f>
      </c>
    </row>
    <row r="53" spans="1:25" ht="13.5">
      <c r="A53" s="5">
        <v>51</v>
      </c>
      <c r="B53" s="11">
        <f>IF(ISERROR(VLOOKUP($A53,'データ作成貼付２'!$A$2:$M$280,'データ完成'!B$1,FALSE))=TRUE,"",VLOOKUP($A53,'データ作成貼付２'!$A$2:$M$280,'データ完成'!B$1,FALSE))</f>
      </c>
      <c r="C53" s="11">
        <f>IF(ISERROR(VLOOKUP($A53,'データ作成貼付２'!$A$2:$M$280,'データ完成'!C$1,FALSE))=TRUE,"",VLOOKUP($A53,'データ作成貼付２'!$A$2:$M$280,'データ完成'!C$1,FALSE))</f>
      </c>
      <c r="D53" s="11">
        <f>IF(ISERROR(VLOOKUP($A53,'データ作成貼付２'!$A$2:$M$280,'データ完成'!D$1,FALSE))=TRUE,"",VLOOKUP($A53,'データ作成貼付２'!$A$2:$M$280,'データ完成'!D$1,FALSE))</f>
      </c>
      <c r="E53" s="11">
        <f>IF(ISERROR(VLOOKUP($A53,'データ作成貼付２'!$A$2:$M$280,'データ完成'!E$1,FALSE))=TRUE,"",VLOOKUP($A53,'データ作成貼付２'!$A$2:$M$280,'データ完成'!E$1,FALSE))</f>
      </c>
      <c r="F53" s="11">
        <f>IF(ISERROR(VLOOKUP($A53,'データ作成貼付２'!$A$2:$M$280,'データ完成'!F$1,FALSE))=TRUE,"",VLOOKUP($A53,'データ作成貼付２'!$A$2:$M$280,'データ完成'!F$1,FALSE))</f>
      </c>
      <c r="G53" s="11">
        <f>IF(ISERROR(VLOOKUP($A53,'データ作成貼付２'!$A$2:$M$280,'データ完成'!G$1,FALSE))=TRUE,"",VLOOKUP($A53,'データ作成貼付２'!$A$2:$M$280,'データ完成'!G$1,FALSE))</f>
      </c>
      <c r="H53" s="11">
        <f>IF(ISERROR(VLOOKUP($A53,'データ作成貼付２'!$A$2:$M$280,'データ完成'!H$1,FALSE))=TRUE,"",VLOOKUP($A53,'データ作成貼付２'!$A$2:$M$280,'データ完成'!H$1,FALSE))</f>
      </c>
      <c r="I53" s="12">
        <f>IF(ISERROR(VLOOKUP($A53*10+1,'データ作成貼付２'!$B$2:$M$280,'データ完成'!I$1,FALSE))=TRUE,"",VLOOKUP($A53*10+1,'データ作成貼付２'!$B$2:$M$280,'データ完成'!I$1,FALSE))</f>
      </c>
      <c r="J53" s="12">
        <f>IF(ISERROR(VLOOKUP($A53*10+2,'データ作成貼付２'!$B$2:$M$280,'データ完成'!J$1,FALSE))=TRUE,"",VLOOKUP($A53*10+2,'データ作成貼付２'!$B$2:$M$280,'データ完成'!J$1,FALSE))</f>
      </c>
      <c r="K53" s="12">
        <f>IF(ISERROR(VLOOKUP($A53*10+3,'データ作成貼付２'!$B$2:$M$280,'データ完成'!K$1,FALSE))=TRUE,"",VLOOKUP($A53*10+3,'データ作成貼付２'!$B$2:$M$280,'データ完成'!K$1,FALSE))</f>
      </c>
      <c r="L53" s="13">
        <f>IF(ISERROR(VLOOKUP($A53*10+4,'データ作成貼付２'!$B$2:$M$280,'データ完成'!L$1,FALSE))=TRUE,"","○")</f>
      </c>
      <c r="M53" s="12">
        <f>IF(L53="","",VLOOKUP($H53,'記録入力1'!$E$159:$O$188,11,FALSE))</f>
      </c>
      <c r="N53" s="13">
        <f>IF(ISERROR(VLOOKUP($A53*10+5,'データ作成貼付２'!$B$2:$M$280,'データ完成'!N$1,FALSE))=TRUE,"","○")</f>
      </c>
      <c r="O53" s="12">
        <f>IF(N53="","",VLOOKUP($H53,'記録入力1'!$E$189:$O$288,11,FALSE))</f>
      </c>
      <c r="P53" s="12">
        <f>IF(I53="","",VLOOKUP(LEFT(I53,5),'初期設定1'!$E$18:$F$59,2,FALSE))</f>
      </c>
      <c r="Q53" s="12">
        <f t="shared" si="0"/>
      </c>
      <c r="R53" s="12" t="e">
        <f>VLOOKUP($Q53,'記録入力1'!$B$4:$I$285,8,FALSE)</f>
        <v>#N/A</v>
      </c>
      <c r="S53" s="12">
        <f>IF(J53="","",VLOOKUP(LEFT(J53,5),'初期設定1'!$E$18:$F$59,2,FALSE))</f>
      </c>
      <c r="T53" s="12">
        <f t="shared" si="1"/>
      </c>
      <c r="U53" s="12" t="e">
        <f>VLOOKUP($T53,'記録入力1'!$B$4:$I$285,8,FALSE)</f>
        <v>#N/A</v>
      </c>
      <c r="V53" s="12">
        <f>IF(K53="","",VLOOKUP(LEFT(K53,5),'初期設定1'!$E$18:$F$59,2,FALSE))</f>
      </c>
      <c r="W53" s="12">
        <f t="shared" si="2"/>
      </c>
      <c r="X53" s="12" t="e">
        <f>VLOOKUP($W53,'記録入力1'!$B$4:$I$285,8,FALSE)</f>
        <v>#N/A</v>
      </c>
      <c r="Y53" s="12">
        <f>IF(G53="","",VLOOKUP(VALUE(RIGHT(G53,6)),'学校番号'!$A$2:$B$51,2))</f>
      </c>
    </row>
    <row r="54" spans="1:25" ht="13.5">
      <c r="A54" s="5">
        <v>52</v>
      </c>
      <c r="B54" s="11">
        <f>IF(ISERROR(VLOOKUP($A54,'データ作成貼付２'!$A$2:$M$280,'データ完成'!B$1,FALSE))=TRUE,"",VLOOKUP($A54,'データ作成貼付２'!$A$2:$M$280,'データ完成'!B$1,FALSE))</f>
      </c>
      <c r="C54" s="11">
        <f>IF(ISERROR(VLOOKUP($A54,'データ作成貼付２'!$A$2:$M$280,'データ完成'!C$1,FALSE))=TRUE,"",VLOOKUP($A54,'データ作成貼付２'!$A$2:$M$280,'データ完成'!C$1,FALSE))</f>
      </c>
      <c r="D54" s="11">
        <f>IF(ISERROR(VLOOKUP($A54,'データ作成貼付２'!$A$2:$M$280,'データ完成'!D$1,FALSE))=TRUE,"",VLOOKUP($A54,'データ作成貼付２'!$A$2:$M$280,'データ完成'!D$1,FALSE))</f>
      </c>
      <c r="E54" s="11">
        <f>IF(ISERROR(VLOOKUP($A54,'データ作成貼付２'!$A$2:$M$280,'データ完成'!E$1,FALSE))=TRUE,"",VLOOKUP($A54,'データ作成貼付２'!$A$2:$M$280,'データ完成'!E$1,FALSE))</f>
      </c>
      <c r="F54" s="11">
        <f>IF(ISERROR(VLOOKUP($A54,'データ作成貼付２'!$A$2:$M$280,'データ完成'!F$1,FALSE))=TRUE,"",VLOOKUP($A54,'データ作成貼付２'!$A$2:$M$280,'データ完成'!F$1,FALSE))</f>
      </c>
      <c r="G54" s="11">
        <f>IF(ISERROR(VLOOKUP($A54,'データ作成貼付２'!$A$2:$M$280,'データ完成'!G$1,FALSE))=TRUE,"",VLOOKUP($A54,'データ作成貼付２'!$A$2:$M$280,'データ完成'!G$1,FALSE))</f>
      </c>
      <c r="H54" s="11">
        <f>IF(ISERROR(VLOOKUP($A54,'データ作成貼付２'!$A$2:$M$280,'データ完成'!H$1,FALSE))=TRUE,"",VLOOKUP($A54,'データ作成貼付２'!$A$2:$M$280,'データ完成'!H$1,FALSE))</f>
      </c>
      <c r="I54" s="12">
        <f>IF(ISERROR(VLOOKUP($A54*10+1,'データ作成貼付２'!$B$2:$M$280,'データ完成'!I$1,FALSE))=TRUE,"",VLOOKUP($A54*10+1,'データ作成貼付２'!$B$2:$M$280,'データ完成'!I$1,FALSE))</f>
      </c>
      <c r="J54" s="12">
        <f>IF(ISERROR(VLOOKUP($A54*10+2,'データ作成貼付２'!$B$2:$M$280,'データ完成'!J$1,FALSE))=TRUE,"",VLOOKUP($A54*10+2,'データ作成貼付２'!$B$2:$M$280,'データ完成'!J$1,FALSE))</f>
      </c>
      <c r="K54" s="12">
        <f>IF(ISERROR(VLOOKUP($A54*10+3,'データ作成貼付２'!$B$2:$M$280,'データ完成'!K$1,FALSE))=TRUE,"",VLOOKUP($A54*10+3,'データ作成貼付２'!$B$2:$M$280,'データ完成'!K$1,FALSE))</f>
      </c>
      <c r="L54" s="13">
        <f>IF(ISERROR(VLOOKUP($A54*10+4,'データ作成貼付２'!$B$2:$M$280,'データ完成'!L$1,FALSE))=TRUE,"","○")</f>
      </c>
      <c r="M54" s="12">
        <f>IF(L54="","",VLOOKUP($H54,'記録入力1'!$E$159:$O$188,11,FALSE))</f>
      </c>
      <c r="N54" s="13">
        <f>IF(ISERROR(VLOOKUP($A54*10+5,'データ作成貼付２'!$B$2:$M$280,'データ完成'!N$1,FALSE))=TRUE,"","○")</f>
      </c>
      <c r="O54" s="12">
        <f>IF(N54="","",VLOOKUP($H54,'記録入力1'!$E$189:$O$288,11,FALSE))</f>
      </c>
      <c r="P54" s="12">
        <f>IF(I54="","",VLOOKUP(LEFT(I54,5),'初期設定1'!$E$18:$F$59,2,FALSE))</f>
      </c>
      <c r="Q54" s="12">
        <f t="shared" si="0"/>
      </c>
      <c r="R54" s="12" t="e">
        <f>VLOOKUP($Q54,'記録入力1'!$B$4:$I$285,8,FALSE)</f>
        <v>#N/A</v>
      </c>
      <c r="S54" s="12">
        <f>IF(J54="","",VLOOKUP(LEFT(J54,5),'初期設定1'!$E$18:$F$59,2,FALSE))</f>
      </c>
      <c r="T54" s="12">
        <f t="shared" si="1"/>
      </c>
      <c r="U54" s="12" t="e">
        <f>VLOOKUP($T54,'記録入力1'!$B$4:$I$285,8,FALSE)</f>
        <v>#N/A</v>
      </c>
      <c r="V54" s="12">
        <f>IF(K54="","",VLOOKUP(LEFT(K54,5),'初期設定1'!$E$18:$F$59,2,FALSE))</f>
      </c>
      <c r="W54" s="12">
        <f t="shared" si="2"/>
      </c>
      <c r="X54" s="12" t="e">
        <f>VLOOKUP($W54,'記録入力1'!$B$4:$I$285,8,FALSE)</f>
        <v>#N/A</v>
      </c>
      <c r="Y54" s="12">
        <f>IF(G54="","",VLOOKUP(VALUE(RIGHT(G54,6)),'学校番号'!$A$2:$B$51,2))</f>
      </c>
    </row>
    <row r="55" spans="1:25" ht="13.5">
      <c r="A55" s="5">
        <v>53</v>
      </c>
      <c r="B55" s="11">
        <f>IF(ISERROR(VLOOKUP($A55,'データ作成貼付２'!$A$2:$M$280,'データ完成'!B$1,FALSE))=TRUE,"",VLOOKUP($A55,'データ作成貼付２'!$A$2:$M$280,'データ完成'!B$1,FALSE))</f>
      </c>
      <c r="C55" s="11">
        <f>IF(ISERROR(VLOOKUP($A55,'データ作成貼付２'!$A$2:$M$280,'データ完成'!C$1,FALSE))=TRUE,"",VLOOKUP($A55,'データ作成貼付２'!$A$2:$M$280,'データ完成'!C$1,FALSE))</f>
      </c>
      <c r="D55" s="11">
        <f>IF(ISERROR(VLOOKUP($A55,'データ作成貼付２'!$A$2:$M$280,'データ完成'!D$1,FALSE))=TRUE,"",VLOOKUP($A55,'データ作成貼付２'!$A$2:$M$280,'データ完成'!D$1,FALSE))</f>
      </c>
      <c r="E55" s="11">
        <f>IF(ISERROR(VLOOKUP($A55,'データ作成貼付２'!$A$2:$M$280,'データ完成'!E$1,FALSE))=TRUE,"",VLOOKUP($A55,'データ作成貼付２'!$A$2:$M$280,'データ完成'!E$1,FALSE))</f>
      </c>
      <c r="F55" s="11">
        <f>IF(ISERROR(VLOOKUP($A55,'データ作成貼付２'!$A$2:$M$280,'データ完成'!F$1,FALSE))=TRUE,"",VLOOKUP($A55,'データ作成貼付２'!$A$2:$M$280,'データ完成'!F$1,FALSE))</f>
      </c>
      <c r="G55" s="11">
        <f>IF(ISERROR(VLOOKUP($A55,'データ作成貼付２'!$A$2:$M$280,'データ完成'!G$1,FALSE))=TRUE,"",VLOOKUP($A55,'データ作成貼付２'!$A$2:$M$280,'データ完成'!G$1,FALSE))</f>
      </c>
      <c r="H55" s="11">
        <f>IF(ISERROR(VLOOKUP($A55,'データ作成貼付２'!$A$2:$M$280,'データ完成'!H$1,FALSE))=TRUE,"",VLOOKUP($A55,'データ作成貼付２'!$A$2:$M$280,'データ完成'!H$1,FALSE))</f>
      </c>
      <c r="I55" s="12">
        <f>IF(ISERROR(VLOOKUP($A55*10+1,'データ作成貼付２'!$B$2:$M$280,'データ完成'!I$1,FALSE))=TRUE,"",VLOOKUP($A55*10+1,'データ作成貼付２'!$B$2:$M$280,'データ完成'!I$1,FALSE))</f>
      </c>
      <c r="J55" s="12">
        <f>IF(ISERROR(VLOOKUP($A55*10+2,'データ作成貼付２'!$B$2:$M$280,'データ完成'!J$1,FALSE))=TRUE,"",VLOOKUP($A55*10+2,'データ作成貼付２'!$B$2:$M$280,'データ完成'!J$1,FALSE))</f>
      </c>
      <c r="K55" s="12">
        <f>IF(ISERROR(VLOOKUP($A55*10+3,'データ作成貼付２'!$B$2:$M$280,'データ完成'!K$1,FALSE))=TRUE,"",VLOOKUP($A55*10+3,'データ作成貼付２'!$B$2:$M$280,'データ完成'!K$1,FALSE))</f>
      </c>
      <c r="L55" s="13">
        <f>IF(ISERROR(VLOOKUP($A55*10+4,'データ作成貼付２'!$B$2:$M$280,'データ完成'!L$1,FALSE))=TRUE,"","○")</f>
      </c>
      <c r="M55" s="12">
        <f>IF(L55="","",VLOOKUP($H55,'記録入力1'!$E$159:$O$188,11,FALSE))</f>
      </c>
      <c r="N55" s="13">
        <f>IF(ISERROR(VLOOKUP($A55*10+5,'データ作成貼付２'!$B$2:$M$280,'データ完成'!N$1,FALSE))=TRUE,"","○")</f>
      </c>
      <c r="O55" s="12">
        <f>IF(N55="","",VLOOKUP($H55,'記録入力1'!$E$189:$O$288,11,FALSE))</f>
      </c>
      <c r="P55" s="12">
        <f>IF(I55="","",VLOOKUP(LEFT(I55,5),'初期設定1'!$E$18:$F$59,2,FALSE))</f>
      </c>
      <c r="Q55" s="12">
        <f t="shared" si="0"/>
      </c>
      <c r="R55" s="12" t="e">
        <f>VLOOKUP($Q55,'記録入力1'!$B$4:$I$285,8,FALSE)</f>
        <v>#N/A</v>
      </c>
      <c r="S55" s="12">
        <f>IF(J55="","",VLOOKUP(LEFT(J55,5),'初期設定1'!$E$18:$F$59,2,FALSE))</f>
      </c>
      <c r="T55" s="12">
        <f t="shared" si="1"/>
      </c>
      <c r="U55" s="12" t="e">
        <f>VLOOKUP($T55,'記録入力1'!$B$4:$I$285,8,FALSE)</f>
        <v>#N/A</v>
      </c>
      <c r="V55" s="12">
        <f>IF(K55="","",VLOOKUP(LEFT(K55,5),'初期設定1'!$E$18:$F$59,2,FALSE))</f>
      </c>
      <c r="W55" s="12">
        <f t="shared" si="2"/>
      </c>
      <c r="X55" s="12" t="e">
        <f>VLOOKUP($W55,'記録入力1'!$B$4:$I$285,8,FALSE)</f>
        <v>#N/A</v>
      </c>
      <c r="Y55" s="12">
        <f>IF(G55="","",VLOOKUP(VALUE(RIGHT(G55,6)),'学校番号'!$A$2:$B$51,2))</f>
      </c>
    </row>
    <row r="56" spans="1:25" ht="13.5">
      <c r="A56" s="5">
        <v>54</v>
      </c>
      <c r="B56" s="11">
        <f>IF(ISERROR(VLOOKUP($A56,'データ作成貼付２'!$A$2:$M$280,'データ完成'!B$1,FALSE))=TRUE,"",VLOOKUP($A56,'データ作成貼付２'!$A$2:$M$280,'データ完成'!B$1,FALSE))</f>
      </c>
      <c r="C56" s="11">
        <f>IF(ISERROR(VLOOKUP($A56,'データ作成貼付２'!$A$2:$M$280,'データ完成'!C$1,FALSE))=TRUE,"",VLOOKUP($A56,'データ作成貼付２'!$A$2:$M$280,'データ完成'!C$1,FALSE))</f>
      </c>
      <c r="D56" s="11">
        <f>IF(ISERROR(VLOOKUP($A56,'データ作成貼付２'!$A$2:$M$280,'データ完成'!D$1,FALSE))=TRUE,"",VLOOKUP($A56,'データ作成貼付２'!$A$2:$M$280,'データ完成'!D$1,FALSE))</f>
      </c>
      <c r="E56" s="11">
        <f>IF(ISERROR(VLOOKUP($A56,'データ作成貼付２'!$A$2:$M$280,'データ完成'!E$1,FALSE))=TRUE,"",VLOOKUP($A56,'データ作成貼付２'!$A$2:$M$280,'データ完成'!E$1,FALSE))</f>
      </c>
      <c r="F56" s="11">
        <f>IF(ISERROR(VLOOKUP($A56,'データ作成貼付２'!$A$2:$M$280,'データ完成'!F$1,FALSE))=TRUE,"",VLOOKUP($A56,'データ作成貼付２'!$A$2:$M$280,'データ完成'!F$1,FALSE))</f>
      </c>
      <c r="G56" s="11">
        <f>IF(ISERROR(VLOOKUP($A56,'データ作成貼付２'!$A$2:$M$280,'データ完成'!G$1,FALSE))=TRUE,"",VLOOKUP($A56,'データ作成貼付２'!$A$2:$M$280,'データ完成'!G$1,FALSE))</f>
      </c>
      <c r="H56" s="11">
        <f>IF(ISERROR(VLOOKUP($A56,'データ作成貼付２'!$A$2:$M$280,'データ完成'!H$1,FALSE))=TRUE,"",VLOOKUP($A56,'データ作成貼付２'!$A$2:$M$280,'データ完成'!H$1,FALSE))</f>
      </c>
      <c r="I56" s="12">
        <f>IF(ISERROR(VLOOKUP($A56*10+1,'データ作成貼付２'!$B$2:$M$280,'データ完成'!I$1,FALSE))=TRUE,"",VLOOKUP($A56*10+1,'データ作成貼付２'!$B$2:$M$280,'データ完成'!I$1,FALSE))</f>
      </c>
      <c r="J56" s="12">
        <f>IF(ISERROR(VLOOKUP($A56*10+2,'データ作成貼付２'!$B$2:$M$280,'データ完成'!J$1,FALSE))=TRUE,"",VLOOKUP($A56*10+2,'データ作成貼付２'!$B$2:$M$280,'データ完成'!J$1,FALSE))</f>
      </c>
      <c r="K56" s="12">
        <f>IF(ISERROR(VLOOKUP($A56*10+3,'データ作成貼付２'!$B$2:$M$280,'データ完成'!K$1,FALSE))=TRUE,"",VLOOKUP($A56*10+3,'データ作成貼付２'!$B$2:$M$280,'データ完成'!K$1,FALSE))</f>
      </c>
      <c r="L56" s="13">
        <f>IF(ISERROR(VLOOKUP($A56*10+4,'データ作成貼付２'!$B$2:$M$280,'データ完成'!L$1,FALSE))=TRUE,"","○")</f>
      </c>
      <c r="M56" s="12">
        <f>IF(L56="","",VLOOKUP($H56,'記録入力1'!$E$159:$O$188,11,FALSE))</f>
      </c>
      <c r="N56" s="13">
        <f>IF(ISERROR(VLOOKUP($A56*10+5,'データ作成貼付２'!$B$2:$M$280,'データ完成'!N$1,FALSE))=TRUE,"","○")</f>
      </c>
      <c r="O56" s="12">
        <f>IF(N56="","",VLOOKUP($H56,'記録入力1'!$E$189:$O$288,11,FALSE))</f>
      </c>
      <c r="P56" s="12">
        <f>IF(I56="","",VLOOKUP(LEFT(I56,5),'初期設定1'!$E$18:$F$59,2,FALSE))</f>
      </c>
      <c r="Q56" s="12">
        <f t="shared" si="0"/>
      </c>
      <c r="R56" s="12" t="e">
        <f>VLOOKUP($Q56,'記録入力1'!$B$4:$I$285,8,FALSE)</f>
        <v>#N/A</v>
      </c>
      <c r="S56" s="12">
        <f>IF(J56="","",VLOOKUP(LEFT(J56,5),'初期設定1'!$E$18:$F$59,2,FALSE))</f>
      </c>
      <c r="T56" s="12">
        <f t="shared" si="1"/>
      </c>
      <c r="U56" s="12" t="e">
        <f>VLOOKUP($T56,'記録入力1'!$B$4:$I$285,8,FALSE)</f>
        <v>#N/A</v>
      </c>
      <c r="V56" s="12">
        <f>IF(K56="","",VLOOKUP(LEFT(K56,5),'初期設定1'!$E$18:$F$59,2,FALSE))</f>
      </c>
      <c r="W56" s="12">
        <f t="shared" si="2"/>
      </c>
      <c r="X56" s="12" t="e">
        <f>VLOOKUP($W56,'記録入力1'!$B$4:$I$285,8,FALSE)</f>
        <v>#N/A</v>
      </c>
      <c r="Y56" s="12">
        <f>IF(G56="","",VLOOKUP(VALUE(RIGHT(G56,6)),'学校番号'!$A$2:$B$51,2))</f>
      </c>
    </row>
    <row r="57" spans="1:25" ht="13.5">
      <c r="A57" s="5">
        <v>55</v>
      </c>
      <c r="B57" s="11">
        <f>IF(ISERROR(VLOOKUP($A57,'データ作成貼付２'!$A$2:$M$280,'データ完成'!B$1,FALSE))=TRUE,"",VLOOKUP($A57,'データ作成貼付２'!$A$2:$M$280,'データ完成'!B$1,FALSE))</f>
      </c>
      <c r="C57" s="11">
        <f>IF(ISERROR(VLOOKUP($A57,'データ作成貼付２'!$A$2:$M$280,'データ完成'!C$1,FALSE))=TRUE,"",VLOOKUP($A57,'データ作成貼付２'!$A$2:$M$280,'データ完成'!C$1,FALSE))</f>
      </c>
      <c r="D57" s="11">
        <f>IF(ISERROR(VLOOKUP($A57,'データ作成貼付２'!$A$2:$M$280,'データ完成'!D$1,FALSE))=TRUE,"",VLOOKUP($A57,'データ作成貼付２'!$A$2:$M$280,'データ完成'!D$1,FALSE))</f>
      </c>
      <c r="E57" s="11">
        <f>IF(ISERROR(VLOOKUP($A57,'データ作成貼付２'!$A$2:$M$280,'データ完成'!E$1,FALSE))=TRUE,"",VLOOKUP($A57,'データ作成貼付２'!$A$2:$M$280,'データ完成'!E$1,FALSE))</f>
      </c>
      <c r="F57" s="11">
        <f>IF(ISERROR(VLOOKUP($A57,'データ作成貼付２'!$A$2:$M$280,'データ完成'!F$1,FALSE))=TRUE,"",VLOOKUP($A57,'データ作成貼付２'!$A$2:$M$280,'データ完成'!F$1,FALSE))</f>
      </c>
      <c r="G57" s="11">
        <f>IF(ISERROR(VLOOKUP($A57,'データ作成貼付２'!$A$2:$M$280,'データ完成'!G$1,FALSE))=TRUE,"",VLOOKUP($A57,'データ作成貼付２'!$A$2:$M$280,'データ完成'!G$1,FALSE))</f>
      </c>
      <c r="H57" s="11">
        <f>IF(ISERROR(VLOOKUP($A57,'データ作成貼付２'!$A$2:$M$280,'データ完成'!H$1,FALSE))=TRUE,"",VLOOKUP($A57,'データ作成貼付２'!$A$2:$M$280,'データ完成'!H$1,FALSE))</f>
      </c>
      <c r="I57" s="12">
        <f>IF(ISERROR(VLOOKUP($A57*10+1,'データ作成貼付２'!$B$2:$M$280,'データ完成'!I$1,FALSE))=TRUE,"",VLOOKUP($A57*10+1,'データ作成貼付２'!$B$2:$M$280,'データ完成'!I$1,FALSE))</f>
      </c>
      <c r="J57" s="12">
        <f>IF(ISERROR(VLOOKUP($A57*10+2,'データ作成貼付２'!$B$2:$M$280,'データ完成'!J$1,FALSE))=TRUE,"",VLOOKUP($A57*10+2,'データ作成貼付２'!$B$2:$M$280,'データ完成'!J$1,FALSE))</f>
      </c>
      <c r="K57" s="12">
        <f>IF(ISERROR(VLOOKUP($A57*10+3,'データ作成貼付２'!$B$2:$M$280,'データ完成'!K$1,FALSE))=TRUE,"",VLOOKUP($A57*10+3,'データ作成貼付２'!$B$2:$M$280,'データ完成'!K$1,FALSE))</f>
      </c>
      <c r="L57" s="13">
        <f>IF(ISERROR(VLOOKUP($A57*10+4,'データ作成貼付２'!$B$2:$M$280,'データ完成'!L$1,FALSE))=TRUE,"","○")</f>
      </c>
      <c r="M57" s="12">
        <f>IF(L57="","",VLOOKUP($H57,'記録入力1'!$E$159:$O$188,11,FALSE))</f>
      </c>
      <c r="N57" s="13">
        <f>IF(ISERROR(VLOOKUP($A57*10+5,'データ作成貼付２'!$B$2:$M$280,'データ完成'!N$1,FALSE))=TRUE,"","○")</f>
      </c>
      <c r="O57" s="12">
        <f>IF(N57="","",VLOOKUP($H57,'記録入力1'!$E$189:$O$288,11,FALSE))</f>
      </c>
      <c r="P57" s="12">
        <f>IF(I57="","",VLOOKUP(LEFT(I57,5),'初期設定1'!$E$18:$F$59,2,FALSE))</f>
      </c>
      <c r="Q57" s="12">
        <f t="shared" si="0"/>
      </c>
      <c r="R57" s="12" t="e">
        <f>VLOOKUP($Q57,'記録入力1'!$B$4:$I$285,8,FALSE)</f>
        <v>#N/A</v>
      </c>
      <c r="S57" s="12">
        <f>IF(J57="","",VLOOKUP(LEFT(J57,5),'初期設定1'!$E$18:$F$59,2,FALSE))</f>
      </c>
      <c r="T57" s="12">
        <f t="shared" si="1"/>
      </c>
      <c r="U57" s="12" t="e">
        <f>VLOOKUP($T57,'記録入力1'!$B$4:$I$285,8,FALSE)</f>
        <v>#N/A</v>
      </c>
      <c r="V57" s="12">
        <f>IF(K57="","",VLOOKUP(LEFT(K57,5),'初期設定1'!$E$18:$F$59,2,FALSE))</f>
      </c>
      <c r="W57" s="12">
        <f t="shared" si="2"/>
      </c>
      <c r="X57" s="12" t="e">
        <f>VLOOKUP($W57,'記録入力1'!$B$4:$I$285,8,FALSE)</f>
        <v>#N/A</v>
      </c>
      <c r="Y57" s="12">
        <f>IF(G57="","",VLOOKUP(VALUE(RIGHT(G57,6)),'学校番号'!$A$2:$B$51,2))</f>
      </c>
    </row>
    <row r="58" spans="1:25" ht="13.5">
      <c r="A58" s="5">
        <v>56</v>
      </c>
      <c r="B58" s="11">
        <f>IF(ISERROR(VLOOKUP($A58,'データ作成貼付２'!$A$2:$M$280,'データ完成'!B$1,FALSE))=TRUE,"",VLOOKUP($A58,'データ作成貼付２'!$A$2:$M$280,'データ完成'!B$1,FALSE))</f>
      </c>
      <c r="C58" s="11">
        <f>IF(ISERROR(VLOOKUP($A58,'データ作成貼付２'!$A$2:$M$280,'データ完成'!C$1,FALSE))=TRUE,"",VLOOKUP($A58,'データ作成貼付２'!$A$2:$M$280,'データ完成'!C$1,FALSE))</f>
      </c>
      <c r="D58" s="11">
        <f>IF(ISERROR(VLOOKUP($A58,'データ作成貼付２'!$A$2:$M$280,'データ完成'!D$1,FALSE))=TRUE,"",VLOOKUP($A58,'データ作成貼付２'!$A$2:$M$280,'データ完成'!D$1,FALSE))</f>
      </c>
      <c r="E58" s="11">
        <f>IF(ISERROR(VLOOKUP($A58,'データ作成貼付２'!$A$2:$M$280,'データ完成'!E$1,FALSE))=TRUE,"",VLOOKUP($A58,'データ作成貼付２'!$A$2:$M$280,'データ完成'!E$1,FALSE))</f>
      </c>
      <c r="F58" s="11">
        <f>IF(ISERROR(VLOOKUP($A58,'データ作成貼付２'!$A$2:$M$280,'データ完成'!F$1,FALSE))=TRUE,"",VLOOKUP($A58,'データ作成貼付２'!$A$2:$M$280,'データ完成'!F$1,FALSE))</f>
      </c>
      <c r="G58" s="11">
        <f>IF(ISERROR(VLOOKUP($A58,'データ作成貼付２'!$A$2:$M$280,'データ完成'!G$1,FALSE))=TRUE,"",VLOOKUP($A58,'データ作成貼付２'!$A$2:$M$280,'データ完成'!G$1,FALSE))</f>
      </c>
      <c r="H58" s="11">
        <f>IF(ISERROR(VLOOKUP($A58,'データ作成貼付２'!$A$2:$M$280,'データ完成'!H$1,FALSE))=TRUE,"",VLOOKUP($A58,'データ作成貼付２'!$A$2:$M$280,'データ完成'!H$1,FALSE))</f>
      </c>
      <c r="I58" s="12">
        <f>IF(ISERROR(VLOOKUP($A58*10+1,'データ作成貼付２'!$B$2:$M$280,'データ完成'!I$1,FALSE))=TRUE,"",VLOOKUP($A58*10+1,'データ作成貼付２'!$B$2:$M$280,'データ完成'!I$1,FALSE))</f>
      </c>
      <c r="J58" s="12">
        <f>IF(ISERROR(VLOOKUP($A58*10+2,'データ作成貼付２'!$B$2:$M$280,'データ完成'!J$1,FALSE))=TRUE,"",VLOOKUP($A58*10+2,'データ作成貼付２'!$B$2:$M$280,'データ完成'!J$1,FALSE))</f>
      </c>
      <c r="K58" s="12">
        <f>IF(ISERROR(VLOOKUP($A58*10+3,'データ作成貼付２'!$B$2:$M$280,'データ完成'!K$1,FALSE))=TRUE,"",VLOOKUP($A58*10+3,'データ作成貼付２'!$B$2:$M$280,'データ完成'!K$1,FALSE))</f>
      </c>
      <c r="L58" s="13">
        <f>IF(ISERROR(VLOOKUP($A58*10+4,'データ作成貼付２'!$B$2:$M$280,'データ完成'!L$1,FALSE))=TRUE,"","○")</f>
      </c>
      <c r="M58" s="12">
        <f>IF(L58="","",VLOOKUP($H58,'記録入力1'!$E$159:$O$188,11,FALSE))</f>
      </c>
      <c r="N58" s="13">
        <f>IF(ISERROR(VLOOKUP($A58*10+5,'データ作成貼付２'!$B$2:$M$280,'データ完成'!N$1,FALSE))=TRUE,"","○")</f>
      </c>
      <c r="O58" s="12">
        <f>IF(N58="","",VLOOKUP($H58,'記録入力1'!$E$189:$O$288,11,FALSE))</f>
      </c>
      <c r="P58" s="12">
        <f>IF(I58="","",VLOOKUP(LEFT(I58,5),'初期設定1'!$E$18:$F$59,2,FALSE))</f>
      </c>
      <c r="Q58" s="12">
        <f t="shared" si="0"/>
      </c>
      <c r="R58" s="12" t="e">
        <f>VLOOKUP($Q58,'記録入力1'!$B$4:$I$285,8,FALSE)</f>
        <v>#N/A</v>
      </c>
      <c r="S58" s="12">
        <f>IF(J58="","",VLOOKUP(LEFT(J58,5),'初期設定1'!$E$18:$F$59,2,FALSE))</f>
      </c>
      <c r="T58" s="12">
        <f t="shared" si="1"/>
      </c>
      <c r="U58" s="12" t="e">
        <f>VLOOKUP($T58,'記録入力1'!$B$4:$I$285,8,FALSE)</f>
        <v>#N/A</v>
      </c>
      <c r="V58" s="12">
        <f>IF(K58="","",VLOOKUP(LEFT(K58,5),'初期設定1'!$E$18:$F$59,2,FALSE))</f>
      </c>
      <c r="W58" s="12">
        <f t="shared" si="2"/>
      </c>
      <c r="X58" s="12" t="e">
        <f>VLOOKUP($W58,'記録入力1'!$B$4:$I$285,8,FALSE)</f>
        <v>#N/A</v>
      </c>
      <c r="Y58" s="12">
        <f>IF(G58="","",VLOOKUP(VALUE(RIGHT(G58,6)),'学校番号'!$A$2:$B$51,2))</f>
      </c>
    </row>
    <row r="59" spans="1:25" ht="13.5">
      <c r="A59" s="5">
        <v>57</v>
      </c>
      <c r="B59" s="11">
        <f>IF(ISERROR(VLOOKUP($A59,'データ作成貼付２'!$A$2:$M$280,'データ完成'!B$1,FALSE))=TRUE,"",VLOOKUP($A59,'データ作成貼付２'!$A$2:$M$280,'データ完成'!B$1,FALSE))</f>
      </c>
      <c r="C59" s="11">
        <f>IF(ISERROR(VLOOKUP($A59,'データ作成貼付２'!$A$2:$M$280,'データ完成'!C$1,FALSE))=TRUE,"",VLOOKUP($A59,'データ作成貼付２'!$A$2:$M$280,'データ完成'!C$1,FALSE))</f>
      </c>
      <c r="D59" s="11">
        <f>IF(ISERROR(VLOOKUP($A59,'データ作成貼付２'!$A$2:$M$280,'データ完成'!D$1,FALSE))=TRUE,"",VLOOKUP($A59,'データ作成貼付２'!$A$2:$M$280,'データ完成'!D$1,FALSE))</f>
      </c>
      <c r="E59" s="11">
        <f>IF(ISERROR(VLOOKUP($A59,'データ作成貼付２'!$A$2:$M$280,'データ完成'!E$1,FALSE))=TRUE,"",VLOOKUP($A59,'データ作成貼付２'!$A$2:$M$280,'データ完成'!E$1,FALSE))</f>
      </c>
      <c r="F59" s="11">
        <f>IF(ISERROR(VLOOKUP($A59,'データ作成貼付２'!$A$2:$M$280,'データ完成'!F$1,FALSE))=TRUE,"",VLOOKUP($A59,'データ作成貼付２'!$A$2:$M$280,'データ完成'!F$1,FALSE))</f>
      </c>
      <c r="G59" s="11">
        <f>IF(ISERROR(VLOOKUP($A59,'データ作成貼付２'!$A$2:$M$280,'データ完成'!G$1,FALSE))=TRUE,"",VLOOKUP($A59,'データ作成貼付２'!$A$2:$M$280,'データ完成'!G$1,FALSE))</f>
      </c>
      <c r="H59" s="11">
        <f>IF(ISERROR(VLOOKUP($A59,'データ作成貼付２'!$A$2:$M$280,'データ完成'!H$1,FALSE))=TRUE,"",VLOOKUP($A59,'データ作成貼付２'!$A$2:$M$280,'データ完成'!H$1,FALSE))</f>
      </c>
      <c r="I59" s="12">
        <f>IF(ISERROR(VLOOKUP($A59*10+1,'データ作成貼付２'!$B$2:$M$280,'データ完成'!I$1,FALSE))=TRUE,"",VLOOKUP($A59*10+1,'データ作成貼付２'!$B$2:$M$280,'データ完成'!I$1,FALSE))</f>
      </c>
      <c r="J59" s="12">
        <f>IF(ISERROR(VLOOKUP($A59*10+2,'データ作成貼付２'!$B$2:$M$280,'データ完成'!J$1,FALSE))=TRUE,"",VLOOKUP($A59*10+2,'データ作成貼付２'!$B$2:$M$280,'データ完成'!J$1,FALSE))</f>
      </c>
      <c r="K59" s="12">
        <f>IF(ISERROR(VLOOKUP($A59*10+3,'データ作成貼付２'!$B$2:$M$280,'データ完成'!K$1,FALSE))=TRUE,"",VLOOKUP($A59*10+3,'データ作成貼付２'!$B$2:$M$280,'データ完成'!K$1,FALSE))</f>
      </c>
      <c r="L59" s="13">
        <f>IF(ISERROR(VLOOKUP($A59*10+4,'データ作成貼付２'!$B$2:$M$280,'データ完成'!L$1,FALSE))=TRUE,"","○")</f>
      </c>
      <c r="M59" s="12">
        <f>IF(L59="","",VLOOKUP($H59,'記録入力1'!$E$159:$O$188,11,FALSE))</f>
      </c>
      <c r="N59" s="13">
        <f>IF(ISERROR(VLOOKUP($A59*10+5,'データ作成貼付２'!$B$2:$M$280,'データ完成'!N$1,FALSE))=TRUE,"","○")</f>
      </c>
      <c r="O59" s="12">
        <f>IF(N59="","",VLOOKUP($H59,'記録入力1'!$E$189:$O$288,11,FALSE))</f>
      </c>
      <c r="P59" s="12">
        <f>IF(I59="","",VLOOKUP(LEFT(I59,5),'初期設定1'!$E$18:$F$59,2,FALSE))</f>
      </c>
      <c r="Q59" s="12">
        <f t="shared" si="0"/>
      </c>
      <c r="R59" s="12" t="e">
        <f>VLOOKUP($Q59,'記録入力1'!$B$4:$I$285,8,FALSE)</f>
        <v>#N/A</v>
      </c>
      <c r="S59" s="12">
        <f>IF(J59="","",VLOOKUP(LEFT(J59,5),'初期設定1'!$E$18:$F$59,2,FALSE))</f>
      </c>
      <c r="T59" s="12">
        <f t="shared" si="1"/>
      </c>
      <c r="U59" s="12" t="e">
        <f>VLOOKUP($T59,'記録入力1'!$B$4:$I$285,8,FALSE)</f>
        <v>#N/A</v>
      </c>
      <c r="V59" s="12">
        <f>IF(K59="","",VLOOKUP(LEFT(K59,5),'初期設定1'!$E$18:$F$59,2,FALSE))</f>
      </c>
      <c r="W59" s="12">
        <f t="shared" si="2"/>
      </c>
      <c r="X59" s="12" t="e">
        <f>VLOOKUP($W59,'記録入力1'!$B$4:$I$285,8,FALSE)</f>
        <v>#N/A</v>
      </c>
      <c r="Y59" s="12">
        <f>IF(G59="","",VLOOKUP(VALUE(RIGHT(G59,6)),'学校番号'!$A$2:$B$51,2))</f>
      </c>
    </row>
    <row r="60" spans="1:25" ht="13.5">
      <c r="A60" s="5">
        <v>58</v>
      </c>
      <c r="B60" s="11">
        <f>IF(ISERROR(VLOOKUP($A60,'データ作成貼付２'!$A$2:$M$280,'データ完成'!B$1,FALSE))=TRUE,"",VLOOKUP($A60,'データ作成貼付２'!$A$2:$M$280,'データ完成'!B$1,FALSE))</f>
      </c>
      <c r="C60" s="11">
        <f>IF(ISERROR(VLOOKUP($A60,'データ作成貼付２'!$A$2:$M$280,'データ完成'!C$1,FALSE))=TRUE,"",VLOOKUP($A60,'データ作成貼付２'!$A$2:$M$280,'データ完成'!C$1,FALSE))</f>
      </c>
      <c r="D60" s="11">
        <f>IF(ISERROR(VLOOKUP($A60,'データ作成貼付２'!$A$2:$M$280,'データ完成'!D$1,FALSE))=TRUE,"",VLOOKUP($A60,'データ作成貼付２'!$A$2:$M$280,'データ完成'!D$1,FALSE))</f>
      </c>
      <c r="E60" s="11">
        <f>IF(ISERROR(VLOOKUP($A60,'データ作成貼付２'!$A$2:$M$280,'データ完成'!E$1,FALSE))=TRUE,"",VLOOKUP($A60,'データ作成貼付２'!$A$2:$M$280,'データ完成'!E$1,FALSE))</f>
      </c>
      <c r="F60" s="11">
        <f>IF(ISERROR(VLOOKUP($A60,'データ作成貼付２'!$A$2:$M$280,'データ完成'!F$1,FALSE))=TRUE,"",VLOOKUP($A60,'データ作成貼付２'!$A$2:$M$280,'データ完成'!F$1,FALSE))</f>
      </c>
      <c r="G60" s="11">
        <f>IF(ISERROR(VLOOKUP($A60,'データ作成貼付２'!$A$2:$M$280,'データ完成'!G$1,FALSE))=TRUE,"",VLOOKUP($A60,'データ作成貼付２'!$A$2:$M$280,'データ完成'!G$1,FALSE))</f>
      </c>
      <c r="H60" s="11">
        <f>IF(ISERROR(VLOOKUP($A60,'データ作成貼付２'!$A$2:$M$280,'データ完成'!H$1,FALSE))=TRUE,"",VLOOKUP($A60,'データ作成貼付２'!$A$2:$M$280,'データ完成'!H$1,FALSE))</f>
      </c>
      <c r="I60" s="12">
        <f>IF(ISERROR(VLOOKUP($A60*10+1,'データ作成貼付２'!$B$2:$M$280,'データ完成'!I$1,FALSE))=TRUE,"",VLOOKUP($A60*10+1,'データ作成貼付２'!$B$2:$M$280,'データ完成'!I$1,FALSE))</f>
      </c>
      <c r="J60" s="12">
        <f>IF(ISERROR(VLOOKUP($A60*10+2,'データ作成貼付２'!$B$2:$M$280,'データ完成'!J$1,FALSE))=TRUE,"",VLOOKUP($A60*10+2,'データ作成貼付２'!$B$2:$M$280,'データ完成'!J$1,FALSE))</f>
      </c>
      <c r="K60" s="12">
        <f>IF(ISERROR(VLOOKUP($A60*10+3,'データ作成貼付２'!$B$2:$M$280,'データ完成'!K$1,FALSE))=TRUE,"",VLOOKUP($A60*10+3,'データ作成貼付２'!$B$2:$M$280,'データ完成'!K$1,FALSE))</f>
      </c>
      <c r="L60" s="13">
        <f>IF(ISERROR(VLOOKUP($A60*10+4,'データ作成貼付２'!$B$2:$M$280,'データ完成'!L$1,FALSE))=TRUE,"","○")</f>
      </c>
      <c r="M60" s="12">
        <f>IF(L60="","",VLOOKUP($H60,'記録入力1'!$E$159:$O$188,11,FALSE))</f>
      </c>
      <c r="N60" s="13">
        <f>IF(ISERROR(VLOOKUP($A60*10+5,'データ作成貼付２'!$B$2:$M$280,'データ完成'!N$1,FALSE))=TRUE,"","○")</f>
      </c>
      <c r="O60" s="12">
        <f>IF(N60="","",VLOOKUP($H60,'記録入力1'!$E$189:$O$288,11,FALSE))</f>
      </c>
      <c r="P60" s="12">
        <f>IF(I60="","",VLOOKUP(LEFT(I60,5),'初期設定1'!$E$18:$F$59,2,FALSE))</f>
      </c>
      <c r="Q60" s="12">
        <f t="shared" si="0"/>
      </c>
      <c r="R60" s="12" t="e">
        <f>VLOOKUP($Q60,'記録入力1'!$B$4:$I$285,8,FALSE)</f>
        <v>#N/A</v>
      </c>
      <c r="S60" s="12">
        <f>IF(J60="","",VLOOKUP(LEFT(J60,5),'初期設定1'!$E$18:$F$59,2,FALSE))</f>
      </c>
      <c r="T60" s="12">
        <f t="shared" si="1"/>
      </c>
      <c r="U60" s="12" t="e">
        <f>VLOOKUP($T60,'記録入力1'!$B$4:$I$285,8,FALSE)</f>
        <v>#N/A</v>
      </c>
      <c r="V60" s="12">
        <f>IF(K60="","",VLOOKUP(LEFT(K60,5),'初期設定1'!$E$18:$F$59,2,FALSE))</f>
      </c>
      <c r="W60" s="12">
        <f t="shared" si="2"/>
      </c>
      <c r="X60" s="12" t="e">
        <f>VLOOKUP($W60,'記録入力1'!$B$4:$I$285,8,FALSE)</f>
        <v>#N/A</v>
      </c>
      <c r="Y60" s="12">
        <f>IF(G60="","",VLOOKUP(VALUE(RIGHT(G60,6)),'学校番号'!$A$2:$B$51,2))</f>
      </c>
    </row>
    <row r="61" spans="1:25" ht="13.5">
      <c r="A61" s="5">
        <v>59</v>
      </c>
      <c r="B61" s="11">
        <f>IF(ISERROR(VLOOKUP($A61,'データ作成貼付２'!$A$2:$M$280,'データ完成'!B$1,FALSE))=TRUE,"",VLOOKUP($A61,'データ作成貼付２'!$A$2:$M$280,'データ完成'!B$1,FALSE))</f>
      </c>
      <c r="C61" s="11">
        <f>IF(ISERROR(VLOOKUP($A61,'データ作成貼付２'!$A$2:$M$280,'データ完成'!C$1,FALSE))=TRUE,"",VLOOKUP($A61,'データ作成貼付２'!$A$2:$M$280,'データ完成'!C$1,FALSE))</f>
      </c>
      <c r="D61" s="11">
        <f>IF(ISERROR(VLOOKUP($A61,'データ作成貼付２'!$A$2:$M$280,'データ完成'!D$1,FALSE))=TRUE,"",VLOOKUP($A61,'データ作成貼付２'!$A$2:$M$280,'データ完成'!D$1,FALSE))</f>
      </c>
      <c r="E61" s="11">
        <f>IF(ISERROR(VLOOKUP($A61,'データ作成貼付２'!$A$2:$M$280,'データ完成'!E$1,FALSE))=TRUE,"",VLOOKUP($A61,'データ作成貼付２'!$A$2:$M$280,'データ完成'!E$1,FALSE))</f>
      </c>
      <c r="F61" s="11">
        <f>IF(ISERROR(VLOOKUP($A61,'データ作成貼付２'!$A$2:$M$280,'データ完成'!F$1,FALSE))=TRUE,"",VLOOKUP($A61,'データ作成貼付２'!$A$2:$M$280,'データ完成'!F$1,FALSE))</f>
      </c>
      <c r="G61" s="11">
        <f>IF(ISERROR(VLOOKUP($A61,'データ作成貼付２'!$A$2:$M$280,'データ完成'!G$1,FALSE))=TRUE,"",VLOOKUP($A61,'データ作成貼付２'!$A$2:$M$280,'データ完成'!G$1,FALSE))</f>
      </c>
      <c r="H61" s="11">
        <f>IF(ISERROR(VLOOKUP($A61,'データ作成貼付２'!$A$2:$M$280,'データ完成'!H$1,FALSE))=TRUE,"",VLOOKUP($A61,'データ作成貼付２'!$A$2:$M$280,'データ完成'!H$1,FALSE))</f>
      </c>
      <c r="I61" s="12">
        <f>IF(ISERROR(VLOOKUP($A61*10+1,'データ作成貼付２'!$B$2:$M$280,'データ完成'!I$1,FALSE))=TRUE,"",VLOOKUP($A61*10+1,'データ作成貼付２'!$B$2:$M$280,'データ完成'!I$1,FALSE))</f>
      </c>
      <c r="J61" s="12">
        <f>IF(ISERROR(VLOOKUP($A61*10+2,'データ作成貼付２'!$B$2:$M$280,'データ完成'!J$1,FALSE))=TRUE,"",VLOOKUP($A61*10+2,'データ作成貼付２'!$B$2:$M$280,'データ完成'!J$1,FALSE))</f>
      </c>
      <c r="K61" s="12">
        <f>IF(ISERROR(VLOOKUP($A61*10+3,'データ作成貼付２'!$B$2:$M$280,'データ完成'!K$1,FALSE))=TRUE,"",VLOOKUP($A61*10+3,'データ作成貼付２'!$B$2:$M$280,'データ完成'!K$1,FALSE))</f>
      </c>
      <c r="L61" s="13">
        <f>IF(ISERROR(VLOOKUP($A61*10+4,'データ作成貼付２'!$B$2:$M$280,'データ完成'!L$1,FALSE))=TRUE,"","○")</f>
      </c>
      <c r="M61" s="12">
        <f>IF(L61="","",VLOOKUP($H61,'記録入力1'!$E$159:$O$188,11,FALSE))</f>
      </c>
      <c r="N61" s="13">
        <f>IF(ISERROR(VLOOKUP($A61*10+5,'データ作成貼付２'!$B$2:$M$280,'データ完成'!N$1,FALSE))=TRUE,"","○")</f>
      </c>
      <c r="O61" s="12">
        <f>IF(N61="","",VLOOKUP($H61,'記録入力1'!$E$189:$O$288,11,FALSE))</f>
      </c>
      <c r="P61" s="12">
        <f>IF(I61="","",VLOOKUP(LEFT(I61,5),'初期設定1'!$E$18:$F$59,2,FALSE))</f>
      </c>
      <c r="Q61" s="12">
        <f t="shared" si="0"/>
      </c>
      <c r="R61" s="12" t="e">
        <f>VLOOKUP($Q61,'記録入力1'!$B$4:$I$285,8,FALSE)</f>
        <v>#N/A</v>
      </c>
      <c r="S61" s="12">
        <f>IF(J61="","",VLOOKUP(LEFT(J61,5),'初期設定1'!$E$18:$F$59,2,FALSE))</f>
      </c>
      <c r="T61" s="12">
        <f t="shared" si="1"/>
      </c>
      <c r="U61" s="12" t="e">
        <f>VLOOKUP($T61,'記録入力1'!$B$4:$I$285,8,FALSE)</f>
        <v>#N/A</v>
      </c>
      <c r="V61" s="12">
        <f>IF(K61="","",VLOOKUP(LEFT(K61,5),'初期設定1'!$E$18:$F$59,2,FALSE))</f>
      </c>
      <c r="W61" s="12">
        <f t="shared" si="2"/>
      </c>
      <c r="X61" s="12" t="e">
        <f>VLOOKUP($W61,'記録入力1'!$B$4:$I$285,8,FALSE)</f>
        <v>#N/A</v>
      </c>
      <c r="Y61" s="12">
        <f>IF(G61="","",VLOOKUP(VALUE(RIGHT(G61,6)),'学校番号'!$A$2:$B$51,2))</f>
      </c>
    </row>
    <row r="62" spans="1:25" ht="13.5">
      <c r="A62" s="5">
        <v>60</v>
      </c>
      <c r="B62" s="11">
        <f>IF(ISERROR(VLOOKUP($A62,'データ作成貼付２'!$A$2:$M$280,'データ完成'!B$1,FALSE))=TRUE,"",VLOOKUP($A62,'データ作成貼付２'!$A$2:$M$280,'データ完成'!B$1,FALSE))</f>
      </c>
      <c r="C62" s="11">
        <f>IF(ISERROR(VLOOKUP($A62,'データ作成貼付２'!$A$2:$M$280,'データ完成'!C$1,FALSE))=TRUE,"",VLOOKUP($A62,'データ作成貼付２'!$A$2:$M$280,'データ完成'!C$1,FALSE))</f>
      </c>
      <c r="D62" s="11">
        <f>IF(ISERROR(VLOOKUP($A62,'データ作成貼付２'!$A$2:$M$280,'データ完成'!D$1,FALSE))=TRUE,"",VLOOKUP($A62,'データ作成貼付２'!$A$2:$M$280,'データ完成'!D$1,FALSE))</f>
      </c>
      <c r="E62" s="11">
        <f>IF(ISERROR(VLOOKUP($A62,'データ作成貼付２'!$A$2:$M$280,'データ完成'!E$1,FALSE))=TRUE,"",VLOOKUP($A62,'データ作成貼付２'!$A$2:$M$280,'データ完成'!E$1,FALSE))</f>
      </c>
      <c r="F62" s="11">
        <f>IF(ISERROR(VLOOKUP($A62,'データ作成貼付２'!$A$2:$M$280,'データ完成'!F$1,FALSE))=TRUE,"",VLOOKUP($A62,'データ作成貼付２'!$A$2:$M$280,'データ完成'!F$1,FALSE))</f>
      </c>
      <c r="G62" s="11">
        <f>IF(ISERROR(VLOOKUP($A62,'データ作成貼付２'!$A$2:$M$280,'データ完成'!G$1,FALSE))=TRUE,"",VLOOKUP($A62,'データ作成貼付２'!$A$2:$M$280,'データ完成'!G$1,FALSE))</f>
      </c>
      <c r="H62" s="11">
        <f>IF(ISERROR(VLOOKUP($A62,'データ作成貼付２'!$A$2:$M$280,'データ完成'!H$1,FALSE))=TRUE,"",VLOOKUP($A62,'データ作成貼付２'!$A$2:$M$280,'データ完成'!H$1,FALSE))</f>
      </c>
      <c r="I62" s="12">
        <f>IF(ISERROR(VLOOKUP($A62*10+1,'データ作成貼付２'!$B$2:$M$280,'データ完成'!I$1,FALSE))=TRUE,"",VLOOKUP($A62*10+1,'データ作成貼付２'!$B$2:$M$280,'データ完成'!I$1,FALSE))</f>
      </c>
      <c r="J62" s="12">
        <f>IF(ISERROR(VLOOKUP($A62*10+2,'データ作成貼付２'!$B$2:$M$280,'データ完成'!J$1,FALSE))=TRUE,"",VLOOKUP($A62*10+2,'データ作成貼付２'!$B$2:$M$280,'データ完成'!J$1,FALSE))</f>
      </c>
      <c r="K62" s="12">
        <f>IF(ISERROR(VLOOKUP($A62*10+3,'データ作成貼付２'!$B$2:$M$280,'データ完成'!K$1,FALSE))=TRUE,"",VLOOKUP($A62*10+3,'データ作成貼付２'!$B$2:$M$280,'データ完成'!K$1,FALSE))</f>
      </c>
      <c r="L62" s="13">
        <f>IF(ISERROR(VLOOKUP($A62*10+4,'データ作成貼付２'!$B$2:$M$280,'データ完成'!L$1,FALSE))=TRUE,"","○")</f>
      </c>
      <c r="M62" s="12">
        <f>IF(L62="","",VLOOKUP($H62,'記録入力1'!$E$159:$O$188,11,FALSE))</f>
      </c>
      <c r="N62" s="13">
        <f>IF(ISERROR(VLOOKUP($A62*10+5,'データ作成貼付２'!$B$2:$M$280,'データ完成'!N$1,FALSE))=TRUE,"","○")</f>
      </c>
      <c r="O62" s="12">
        <f>IF(N62="","",VLOOKUP($H62,'記録入力1'!$E$189:$O$288,11,FALSE))</f>
      </c>
      <c r="P62" s="12">
        <f>IF(I62="","",VLOOKUP(LEFT(I62,5),'初期設定1'!$E$18:$F$59,2,FALSE))</f>
      </c>
      <c r="Q62" s="12">
        <f t="shared" si="0"/>
      </c>
      <c r="R62" s="12" t="e">
        <f>VLOOKUP($Q62,'記録入力1'!$B$4:$I$285,8,FALSE)</f>
        <v>#N/A</v>
      </c>
      <c r="S62" s="12">
        <f>IF(J62="","",VLOOKUP(LEFT(J62,5),'初期設定1'!$E$18:$F$59,2,FALSE))</f>
      </c>
      <c r="T62" s="12">
        <f t="shared" si="1"/>
      </c>
      <c r="U62" s="12" t="e">
        <f>VLOOKUP($T62,'記録入力1'!$B$4:$I$285,8,FALSE)</f>
        <v>#N/A</v>
      </c>
      <c r="V62" s="12">
        <f>IF(K62="","",VLOOKUP(LEFT(K62,5),'初期設定1'!$E$18:$F$59,2,FALSE))</f>
      </c>
      <c r="W62" s="12">
        <f t="shared" si="2"/>
      </c>
      <c r="X62" s="12" t="e">
        <f>VLOOKUP($W62,'記録入力1'!$B$4:$I$285,8,FALSE)</f>
        <v>#N/A</v>
      </c>
      <c r="Y62" s="12">
        <f>IF(G62="","",VLOOKUP(VALUE(RIGHT(G62,6)),'学校番号'!$A$2:$B$51,2))</f>
      </c>
    </row>
    <row r="63" spans="1:25" ht="13.5">
      <c r="A63" s="5">
        <v>61</v>
      </c>
      <c r="B63" s="11">
        <f>IF(ISERROR(VLOOKUP($A63,'データ作成貼付２'!$A$2:$M$280,'データ完成'!B$1,FALSE))=TRUE,"",VLOOKUP($A63,'データ作成貼付２'!$A$2:$M$280,'データ完成'!B$1,FALSE))</f>
      </c>
      <c r="C63" s="11">
        <f>IF(ISERROR(VLOOKUP($A63,'データ作成貼付２'!$A$2:$M$280,'データ完成'!C$1,FALSE))=TRUE,"",VLOOKUP($A63,'データ作成貼付２'!$A$2:$M$280,'データ完成'!C$1,FALSE))</f>
      </c>
      <c r="D63" s="11">
        <f>IF(ISERROR(VLOOKUP($A63,'データ作成貼付２'!$A$2:$M$280,'データ完成'!D$1,FALSE))=TRUE,"",VLOOKUP($A63,'データ作成貼付２'!$A$2:$M$280,'データ完成'!D$1,FALSE))</f>
      </c>
      <c r="E63" s="11">
        <f>IF(ISERROR(VLOOKUP($A63,'データ作成貼付２'!$A$2:$M$280,'データ完成'!E$1,FALSE))=TRUE,"",VLOOKUP($A63,'データ作成貼付２'!$A$2:$M$280,'データ完成'!E$1,FALSE))</f>
      </c>
      <c r="F63" s="11">
        <f>IF(ISERROR(VLOOKUP($A63,'データ作成貼付２'!$A$2:$M$280,'データ完成'!F$1,FALSE))=TRUE,"",VLOOKUP($A63,'データ作成貼付２'!$A$2:$M$280,'データ完成'!F$1,FALSE))</f>
      </c>
      <c r="G63" s="11">
        <f>IF(ISERROR(VLOOKUP($A63,'データ作成貼付２'!$A$2:$M$280,'データ完成'!G$1,FALSE))=TRUE,"",VLOOKUP($A63,'データ作成貼付２'!$A$2:$M$280,'データ完成'!G$1,FALSE))</f>
      </c>
      <c r="H63" s="11">
        <f>IF(ISERROR(VLOOKUP($A63,'データ作成貼付２'!$A$2:$M$280,'データ完成'!H$1,FALSE))=TRUE,"",VLOOKUP($A63,'データ作成貼付２'!$A$2:$M$280,'データ完成'!H$1,FALSE))</f>
      </c>
      <c r="I63" s="12">
        <f>IF(ISERROR(VLOOKUP($A63*10+1,'データ作成貼付２'!$B$2:$M$280,'データ完成'!I$1,FALSE))=TRUE,"",VLOOKUP($A63*10+1,'データ作成貼付２'!$B$2:$M$280,'データ完成'!I$1,FALSE))</f>
      </c>
      <c r="J63" s="12">
        <f>IF(ISERROR(VLOOKUP($A63*10+2,'データ作成貼付２'!$B$2:$M$280,'データ完成'!J$1,FALSE))=TRUE,"",VLOOKUP($A63*10+2,'データ作成貼付２'!$B$2:$M$280,'データ完成'!J$1,FALSE))</f>
      </c>
      <c r="K63" s="12">
        <f>IF(ISERROR(VLOOKUP($A63*10+3,'データ作成貼付２'!$B$2:$M$280,'データ完成'!K$1,FALSE))=TRUE,"",VLOOKUP($A63*10+3,'データ作成貼付２'!$B$2:$M$280,'データ完成'!K$1,FALSE))</f>
      </c>
      <c r="L63" s="13">
        <f>IF(ISERROR(VLOOKUP($A63*10+4,'データ作成貼付２'!$B$2:$M$280,'データ完成'!L$1,FALSE))=TRUE,"","○")</f>
      </c>
      <c r="M63" s="12">
        <f>IF(L63="","",VLOOKUP($H63,'記録入力1'!$E$159:$O$188,11,FALSE))</f>
      </c>
      <c r="N63" s="13">
        <f>IF(ISERROR(VLOOKUP($A63*10+5,'データ作成貼付２'!$B$2:$M$280,'データ完成'!N$1,FALSE))=TRUE,"","○")</f>
      </c>
      <c r="O63" s="12">
        <f>IF(N63="","",VLOOKUP($H63,'記録入力1'!$E$189:$O$288,11,FALSE))</f>
      </c>
      <c r="P63" s="12">
        <f>IF(I63="","",VLOOKUP(LEFT(I63,5),'初期設定1'!$E$18:$F$59,2,FALSE))</f>
      </c>
      <c r="Q63" s="12">
        <f t="shared" si="0"/>
      </c>
      <c r="R63" s="12" t="e">
        <f>VLOOKUP($Q63,'記録入力1'!$B$4:$I$285,8,FALSE)</f>
        <v>#N/A</v>
      </c>
      <c r="S63" s="12">
        <f>IF(J63="","",VLOOKUP(LEFT(J63,5),'初期設定1'!$E$18:$F$59,2,FALSE))</f>
      </c>
      <c r="T63" s="12">
        <f t="shared" si="1"/>
      </c>
      <c r="U63" s="12" t="e">
        <f>VLOOKUP($T63,'記録入力1'!$B$4:$I$285,8,FALSE)</f>
        <v>#N/A</v>
      </c>
      <c r="V63" s="12">
        <f>IF(K63="","",VLOOKUP(LEFT(K63,5),'初期設定1'!$E$18:$F$59,2,FALSE))</f>
      </c>
      <c r="W63" s="12">
        <f t="shared" si="2"/>
      </c>
      <c r="X63" s="12" t="e">
        <f>VLOOKUP($W63,'記録入力1'!$B$4:$I$285,8,FALSE)</f>
        <v>#N/A</v>
      </c>
      <c r="Y63" s="12">
        <f>IF(G63="","",VLOOKUP(VALUE(RIGHT(G63,6)),'学校番号'!$A$2:$B$51,2))</f>
      </c>
    </row>
    <row r="64" spans="1:25" ht="13.5">
      <c r="A64" s="5">
        <v>62</v>
      </c>
      <c r="B64" s="11">
        <f>IF(ISERROR(VLOOKUP($A64,'データ作成貼付２'!$A$2:$M$280,'データ完成'!B$1,FALSE))=TRUE,"",VLOOKUP($A64,'データ作成貼付２'!$A$2:$M$280,'データ完成'!B$1,FALSE))</f>
      </c>
      <c r="C64" s="11">
        <f>IF(ISERROR(VLOOKUP($A64,'データ作成貼付２'!$A$2:$M$280,'データ完成'!C$1,FALSE))=TRUE,"",VLOOKUP($A64,'データ作成貼付２'!$A$2:$M$280,'データ完成'!C$1,FALSE))</f>
      </c>
      <c r="D64" s="11">
        <f>IF(ISERROR(VLOOKUP($A64,'データ作成貼付２'!$A$2:$M$280,'データ完成'!D$1,FALSE))=TRUE,"",VLOOKUP($A64,'データ作成貼付２'!$A$2:$M$280,'データ完成'!D$1,FALSE))</f>
      </c>
      <c r="E64" s="11">
        <f>IF(ISERROR(VLOOKUP($A64,'データ作成貼付２'!$A$2:$M$280,'データ完成'!E$1,FALSE))=TRUE,"",VLOOKUP($A64,'データ作成貼付２'!$A$2:$M$280,'データ完成'!E$1,FALSE))</f>
      </c>
      <c r="F64" s="11">
        <f>IF(ISERROR(VLOOKUP($A64,'データ作成貼付２'!$A$2:$M$280,'データ完成'!F$1,FALSE))=TRUE,"",VLOOKUP($A64,'データ作成貼付２'!$A$2:$M$280,'データ完成'!F$1,FALSE))</f>
      </c>
      <c r="G64" s="11">
        <f>IF(ISERROR(VLOOKUP($A64,'データ作成貼付２'!$A$2:$M$280,'データ完成'!G$1,FALSE))=TRUE,"",VLOOKUP($A64,'データ作成貼付２'!$A$2:$M$280,'データ完成'!G$1,FALSE))</f>
      </c>
      <c r="H64" s="11">
        <f>IF(ISERROR(VLOOKUP($A64,'データ作成貼付２'!$A$2:$M$280,'データ完成'!H$1,FALSE))=TRUE,"",VLOOKUP($A64,'データ作成貼付２'!$A$2:$M$280,'データ完成'!H$1,FALSE))</f>
      </c>
      <c r="I64" s="12">
        <f>IF(ISERROR(VLOOKUP($A64*10+1,'データ作成貼付２'!$B$2:$M$280,'データ完成'!I$1,FALSE))=TRUE,"",VLOOKUP($A64*10+1,'データ作成貼付２'!$B$2:$M$280,'データ完成'!I$1,FALSE))</f>
      </c>
      <c r="J64" s="12">
        <f>IF(ISERROR(VLOOKUP($A64*10+2,'データ作成貼付２'!$B$2:$M$280,'データ完成'!J$1,FALSE))=TRUE,"",VLOOKUP($A64*10+2,'データ作成貼付２'!$B$2:$M$280,'データ完成'!J$1,FALSE))</f>
      </c>
      <c r="K64" s="12">
        <f>IF(ISERROR(VLOOKUP($A64*10+3,'データ作成貼付２'!$B$2:$M$280,'データ完成'!K$1,FALSE))=TRUE,"",VLOOKUP($A64*10+3,'データ作成貼付２'!$B$2:$M$280,'データ完成'!K$1,FALSE))</f>
      </c>
      <c r="L64" s="13">
        <f>IF(ISERROR(VLOOKUP($A64*10+4,'データ作成貼付２'!$B$2:$M$280,'データ完成'!L$1,FALSE))=TRUE,"","○")</f>
      </c>
      <c r="M64" s="12">
        <f>IF(L64="","",VLOOKUP($H64,'記録入力1'!$E$159:$O$188,11,FALSE))</f>
      </c>
      <c r="N64" s="13">
        <f>IF(ISERROR(VLOOKUP($A64*10+5,'データ作成貼付２'!$B$2:$M$280,'データ完成'!N$1,FALSE))=TRUE,"","○")</f>
      </c>
      <c r="O64" s="12">
        <f>IF(N64="","",VLOOKUP($H64,'記録入力1'!$E$189:$O$288,11,FALSE))</f>
      </c>
      <c r="P64" s="12">
        <f>IF(I64="","",VLOOKUP(LEFT(I64,5),'初期設定1'!$E$18:$F$59,2,FALSE))</f>
      </c>
      <c r="Q64" s="12">
        <f t="shared" si="0"/>
      </c>
      <c r="R64" s="12" t="e">
        <f>VLOOKUP($Q64,'記録入力1'!$B$4:$I$285,8,FALSE)</f>
        <v>#N/A</v>
      </c>
      <c r="S64" s="12">
        <f>IF(J64="","",VLOOKUP(LEFT(J64,5),'初期設定1'!$E$18:$F$59,2,FALSE))</f>
      </c>
      <c r="T64" s="12">
        <f t="shared" si="1"/>
      </c>
      <c r="U64" s="12" t="e">
        <f>VLOOKUP($T64,'記録入力1'!$B$4:$I$285,8,FALSE)</f>
        <v>#N/A</v>
      </c>
      <c r="V64" s="12">
        <f>IF(K64="","",VLOOKUP(LEFT(K64,5),'初期設定1'!$E$18:$F$59,2,FALSE))</f>
      </c>
      <c r="W64" s="12">
        <f t="shared" si="2"/>
      </c>
      <c r="X64" s="12" t="e">
        <f>VLOOKUP($W64,'記録入力1'!$B$4:$I$285,8,FALSE)</f>
        <v>#N/A</v>
      </c>
      <c r="Y64" s="12">
        <f>IF(G64="","",VLOOKUP(VALUE(RIGHT(G64,6)),'学校番号'!$A$2:$B$51,2))</f>
      </c>
    </row>
    <row r="65" spans="1:25" ht="13.5">
      <c r="A65" s="5">
        <v>63</v>
      </c>
      <c r="B65" s="11">
        <f>IF(ISERROR(VLOOKUP($A65,'データ作成貼付２'!$A$2:$M$280,'データ完成'!B$1,FALSE))=TRUE,"",VLOOKUP($A65,'データ作成貼付２'!$A$2:$M$280,'データ完成'!B$1,FALSE))</f>
      </c>
      <c r="C65" s="11">
        <f>IF(ISERROR(VLOOKUP($A65,'データ作成貼付２'!$A$2:$M$280,'データ完成'!C$1,FALSE))=TRUE,"",VLOOKUP($A65,'データ作成貼付２'!$A$2:$M$280,'データ完成'!C$1,FALSE))</f>
      </c>
      <c r="D65" s="11">
        <f>IF(ISERROR(VLOOKUP($A65,'データ作成貼付２'!$A$2:$M$280,'データ完成'!D$1,FALSE))=TRUE,"",VLOOKUP($A65,'データ作成貼付２'!$A$2:$M$280,'データ完成'!D$1,FALSE))</f>
      </c>
      <c r="E65" s="11">
        <f>IF(ISERROR(VLOOKUP($A65,'データ作成貼付２'!$A$2:$M$280,'データ完成'!E$1,FALSE))=TRUE,"",VLOOKUP($A65,'データ作成貼付２'!$A$2:$M$280,'データ完成'!E$1,FALSE))</f>
      </c>
      <c r="F65" s="11">
        <f>IF(ISERROR(VLOOKUP($A65,'データ作成貼付２'!$A$2:$M$280,'データ完成'!F$1,FALSE))=TRUE,"",VLOOKUP($A65,'データ作成貼付２'!$A$2:$M$280,'データ完成'!F$1,FALSE))</f>
      </c>
      <c r="G65" s="11">
        <f>IF(ISERROR(VLOOKUP($A65,'データ作成貼付２'!$A$2:$M$280,'データ完成'!G$1,FALSE))=TRUE,"",VLOOKUP($A65,'データ作成貼付２'!$A$2:$M$280,'データ完成'!G$1,FALSE))</f>
      </c>
      <c r="H65" s="11">
        <f>IF(ISERROR(VLOOKUP($A65,'データ作成貼付２'!$A$2:$M$280,'データ完成'!H$1,FALSE))=TRUE,"",VLOOKUP($A65,'データ作成貼付２'!$A$2:$M$280,'データ完成'!H$1,FALSE))</f>
      </c>
      <c r="I65" s="12">
        <f>IF(ISERROR(VLOOKUP($A65*10+1,'データ作成貼付２'!$B$2:$M$280,'データ完成'!I$1,FALSE))=TRUE,"",VLOOKUP($A65*10+1,'データ作成貼付２'!$B$2:$M$280,'データ完成'!I$1,FALSE))</f>
      </c>
      <c r="J65" s="12">
        <f>IF(ISERROR(VLOOKUP($A65*10+2,'データ作成貼付２'!$B$2:$M$280,'データ完成'!J$1,FALSE))=TRUE,"",VLOOKUP($A65*10+2,'データ作成貼付２'!$B$2:$M$280,'データ完成'!J$1,FALSE))</f>
      </c>
      <c r="K65" s="12">
        <f>IF(ISERROR(VLOOKUP($A65*10+3,'データ作成貼付２'!$B$2:$M$280,'データ完成'!K$1,FALSE))=TRUE,"",VLOOKUP($A65*10+3,'データ作成貼付２'!$B$2:$M$280,'データ完成'!K$1,FALSE))</f>
      </c>
      <c r="L65" s="13">
        <f>IF(ISERROR(VLOOKUP($A65*10+4,'データ作成貼付２'!$B$2:$M$280,'データ完成'!L$1,FALSE))=TRUE,"","○")</f>
      </c>
      <c r="M65" s="12">
        <f>IF(L65="","",VLOOKUP($H65,'記録入力1'!$E$159:$O$188,11,FALSE))</f>
      </c>
      <c r="N65" s="13">
        <f>IF(ISERROR(VLOOKUP($A65*10+5,'データ作成貼付２'!$B$2:$M$280,'データ完成'!N$1,FALSE))=TRUE,"","○")</f>
      </c>
      <c r="O65" s="12">
        <f>IF(N65="","",VLOOKUP($H65,'記録入力1'!$E$189:$O$288,11,FALSE))</f>
      </c>
      <c r="P65" s="12">
        <f>IF(I65="","",VLOOKUP(LEFT(I65,5),'初期設定1'!$E$18:$F$59,2,FALSE))</f>
      </c>
      <c r="Q65" s="12">
        <f t="shared" si="0"/>
      </c>
      <c r="R65" s="12" t="e">
        <f>VLOOKUP($Q65,'記録入力1'!$B$4:$I$285,8,FALSE)</f>
        <v>#N/A</v>
      </c>
      <c r="S65" s="12">
        <f>IF(J65="","",VLOOKUP(LEFT(J65,5),'初期設定1'!$E$18:$F$59,2,FALSE))</f>
      </c>
      <c r="T65" s="12">
        <f t="shared" si="1"/>
      </c>
      <c r="U65" s="12" t="e">
        <f>VLOOKUP($T65,'記録入力1'!$B$4:$I$285,8,FALSE)</f>
        <v>#N/A</v>
      </c>
      <c r="V65" s="12">
        <f>IF(K65="","",VLOOKUP(LEFT(K65,5),'初期設定1'!$E$18:$F$59,2,FALSE))</f>
      </c>
      <c r="W65" s="12">
        <f t="shared" si="2"/>
      </c>
      <c r="X65" s="12" t="e">
        <f>VLOOKUP($W65,'記録入力1'!$B$4:$I$285,8,FALSE)</f>
        <v>#N/A</v>
      </c>
      <c r="Y65" s="12">
        <f>IF(G65="","",VLOOKUP(VALUE(RIGHT(G65,6)),'学校番号'!$A$2:$B$51,2))</f>
      </c>
    </row>
    <row r="66" spans="1:25" ht="13.5">
      <c r="A66" s="5">
        <v>64</v>
      </c>
      <c r="B66" s="11">
        <f>IF(ISERROR(VLOOKUP($A66,'データ作成貼付２'!$A$2:$M$280,'データ完成'!B$1,FALSE))=TRUE,"",VLOOKUP($A66,'データ作成貼付２'!$A$2:$M$280,'データ完成'!B$1,FALSE))</f>
      </c>
      <c r="C66" s="11">
        <f>IF(ISERROR(VLOOKUP($A66,'データ作成貼付２'!$A$2:$M$280,'データ完成'!C$1,FALSE))=TRUE,"",VLOOKUP($A66,'データ作成貼付２'!$A$2:$M$280,'データ完成'!C$1,FALSE))</f>
      </c>
      <c r="D66" s="11">
        <f>IF(ISERROR(VLOOKUP($A66,'データ作成貼付２'!$A$2:$M$280,'データ完成'!D$1,FALSE))=TRUE,"",VLOOKUP($A66,'データ作成貼付２'!$A$2:$M$280,'データ完成'!D$1,FALSE))</f>
      </c>
      <c r="E66" s="11">
        <f>IF(ISERROR(VLOOKUP($A66,'データ作成貼付２'!$A$2:$M$280,'データ完成'!E$1,FALSE))=TRUE,"",VLOOKUP($A66,'データ作成貼付２'!$A$2:$M$280,'データ完成'!E$1,FALSE))</f>
      </c>
      <c r="F66" s="11">
        <f>IF(ISERROR(VLOOKUP($A66,'データ作成貼付２'!$A$2:$M$280,'データ完成'!F$1,FALSE))=TRUE,"",VLOOKUP($A66,'データ作成貼付２'!$A$2:$M$280,'データ完成'!F$1,FALSE))</f>
      </c>
      <c r="G66" s="11">
        <f>IF(ISERROR(VLOOKUP($A66,'データ作成貼付２'!$A$2:$M$280,'データ完成'!G$1,FALSE))=TRUE,"",VLOOKUP($A66,'データ作成貼付２'!$A$2:$M$280,'データ完成'!G$1,FALSE))</f>
      </c>
      <c r="H66" s="11">
        <f>IF(ISERROR(VLOOKUP($A66,'データ作成貼付２'!$A$2:$M$280,'データ完成'!H$1,FALSE))=TRUE,"",VLOOKUP($A66,'データ作成貼付２'!$A$2:$M$280,'データ完成'!H$1,FALSE))</f>
      </c>
      <c r="I66" s="12">
        <f>IF(ISERROR(VLOOKUP($A66*10+1,'データ作成貼付２'!$B$2:$M$280,'データ完成'!I$1,FALSE))=TRUE,"",VLOOKUP($A66*10+1,'データ作成貼付２'!$B$2:$M$280,'データ完成'!I$1,FALSE))</f>
      </c>
      <c r="J66" s="12">
        <f>IF(ISERROR(VLOOKUP($A66*10+2,'データ作成貼付２'!$B$2:$M$280,'データ完成'!J$1,FALSE))=TRUE,"",VLOOKUP($A66*10+2,'データ作成貼付２'!$B$2:$M$280,'データ完成'!J$1,FALSE))</f>
      </c>
      <c r="K66" s="12">
        <f>IF(ISERROR(VLOOKUP($A66*10+3,'データ作成貼付２'!$B$2:$M$280,'データ完成'!K$1,FALSE))=TRUE,"",VLOOKUP($A66*10+3,'データ作成貼付２'!$B$2:$M$280,'データ完成'!K$1,FALSE))</f>
      </c>
      <c r="L66" s="13">
        <f>IF(ISERROR(VLOOKUP($A66*10+4,'データ作成貼付２'!$B$2:$M$280,'データ完成'!L$1,FALSE))=TRUE,"","○")</f>
      </c>
      <c r="M66" s="12">
        <f>IF(L66="","",VLOOKUP($H66,'記録入力1'!$E$159:$O$188,11,FALSE))</f>
      </c>
      <c r="N66" s="13">
        <f>IF(ISERROR(VLOOKUP($A66*10+5,'データ作成貼付２'!$B$2:$M$280,'データ完成'!N$1,FALSE))=TRUE,"","○")</f>
      </c>
      <c r="O66" s="12">
        <f>IF(N66="","",VLOOKUP($H66,'記録入力1'!$E$189:$O$288,11,FALSE))</f>
      </c>
      <c r="P66" s="12">
        <f>IF(I66="","",VLOOKUP(LEFT(I66,5),'初期設定1'!$E$18:$F$59,2,FALSE))</f>
      </c>
      <c r="Q66" s="12">
        <f t="shared" si="0"/>
      </c>
      <c r="R66" s="12" t="e">
        <f>VLOOKUP($Q66,'記録入力1'!$B$4:$I$285,8,FALSE)</f>
        <v>#N/A</v>
      </c>
      <c r="S66" s="12">
        <f>IF(J66="","",VLOOKUP(LEFT(J66,5),'初期設定1'!$E$18:$F$59,2,FALSE))</f>
      </c>
      <c r="T66" s="12">
        <f t="shared" si="1"/>
      </c>
      <c r="U66" s="12" t="e">
        <f>VLOOKUP($T66,'記録入力1'!$B$4:$I$285,8,FALSE)</f>
        <v>#N/A</v>
      </c>
      <c r="V66" s="12">
        <f>IF(K66="","",VLOOKUP(LEFT(K66,5),'初期設定1'!$E$18:$F$59,2,FALSE))</f>
      </c>
      <c r="W66" s="12">
        <f t="shared" si="2"/>
      </c>
      <c r="X66" s="12" t="e">
        <f>VLOOKUP($W66,'記録入力1'!$B$4:$I$285,8,FALSE)</f>
        <v>#N/A</v>
      </c>
      <c r="Y66" s="12">
        <f>IF(G66="","",VLOOKUP(VALUE(RIGHT(G66,6)),'学校番号'!$A$2:$B$51,2))</f>
      </c>
    </row>
    <row r="67" spans="1:25" ht="13.5">
      <c r="A67" s="5">
        <v>65</v>
      </c>
      <c r="B67" s="11">
        <f>IF(ISERROR(VLOOKUP($A67,'データ作成貼付２'!$A$2:$M$280,'データ完成'!B$1,FALSE))=TRUE,"",VLOOKUP($A67,'データ作成貼付２'!$A$2:$M$280,'データ完成'!B$1,FALSE))</f>
      </c>
      <c r="C67" s="11">
        <f>IF(ISERROR(VLOOKUP($A67,'データ作成貼付２'!$A$2:$M$280,'データ完成'!C$1,FALSE))=TRUE,"",VLOOKUP($A67,'データ作成貼付２'!$A$2:$M$280,'データ完成'!C$1,FALSE))</f>
      </c>
      <c r="D67" s="11">
        <f>IF(ISERROR(VLOOKUP($A67,'データ作成貼付２'!$A$2:$M$280,'データ完成'!D$1,FALSE))=TRUE,"",VLOOKUP($A67,'データ作成貼付２'!$A$2:$M$280,'データ完成'!D$1,FALSE))</f>
      </c>
      <c r="E67" s="11">
        <f>IF(ISERROR(VLOOKUP($A67,'データ作成貼付２'!$A$2:$M$280,'データ完成'!E$1,FALSE))=TRUE,"",VLOOKUP($A67,'データ作成貼付２'!$A$2:$M$280,'データ完成'!E$1,FALSE))</f>
      </c>
      <c r="F67" s="11">
        <f>IF(ISERROR(VLOOKUP($A67,'データ作成貼付２'!$A$2:$M$280,'データ完成'!F$1,FALSE))=TRUE,"",VLOOKUP($A67,'データ作成貼付２'!$A$2:$M$280,'データ完成'!F$1,FALSE))</f>
      </c>
      <c r="G67" s="11">
        <f>IF(ISERROR(VLOOKUP($A67,'データ作成貼付２'!$A$2:$M$280,'データ完成'!G$1,FALSE))=TRUE,"",VLOOKUP($A67,'データ作成貼付２'!$A$2:$M$280,'データ完成'!G$1,FALSE))</f>
      </c>
      <c r="H67" s="11">
        <f>IF(ISERROR(VLOOKUP($A67,'データ作成貼付２'!$A$2:$M$280,'データ完成'!H$1,FALSE))=TRUE,"",VLOOKUP($A67,'データ作成貼付２'!$A$2:$M$280,'データ完成'!H$1,FALSE))</f>
      </c>
      <c r="I67" s="12">
        <f>IF(ISERROR(VLOOKUP($A67*10+1,'データ作成貼付２'!$B$2:$M$280,'データ完成'!I$1,FALSE))=TRUE,"",VLOOKUP($A67*10+1,'データ作成貼付２'!$B$2:$M$280,'データ完成'!I$1,FALSE))</f>
      </c>
      <c r="J67" s="12">
        <f>IF(ISERROR(VLOOKUP($A67*10+2,'データ作成貼付２'!$B$2:$M$280,'データ完成'!J$1,FALSE))=TRUE,"",VLOOKUP($A67*10+2,'データ作成貼付２'!$B$2:$M$280,'データ完成'!J$1,FALSE))</f>
      </c>
      <c r="K67" s="12">
        <f>IF(ISERROR(VLOOKUP($A67*10+3,'データ作成貼付２'!$B$2:$M$280,'データ完成'!K$1,FALSE))=TRUE,"",VLOOKUP($A67*10+3,'データ作成貼付２'!$B$2:$M$280,'データ完成'!K$1,FALSE))</f>
      </c>
      <c r="L67" s="13">
        <f>IF(ISERROR(VLOOKUP($A67*10+4,'データ作成貼付２'!$B$2:$M$280,'データ完成'!L$1,FALSE))=TRUE,"","○")</f>
      </c>
      <c r="M67" s="12">
        <f>IF(L67="","",VLOOKUP($H67,'記録入力1'!$E$159:$O$188,11,FALSE))</f>
      </c>
      <c r="N67" s="13">
        <f>IF(ISERROR(VLOOKUP($A67*10+5,'データ作成貼付２'!$B$2:$M$280,'データ完成'!N$1,FALSE))=TRUE,"","○")</f>
      </c>
      <c r="O67" s="12">
        <f>IF(N67="","",VLOOKUP($H67,'記録入力1'!$E$189:$O$288,11,FALSE))</f>
      </c>
      <c r="P67" s="12">
        <f>IF(I67="","",VLOOKUP(LEFT(I67,5),'初期設定1'!$E$18:$F$59,2,FALSE))</f>
      </c>
      <c r="Q67" s="12">
        <f t="shared" si="0"/>
      </c>
      <c r="R67" s="12" t="e">
        <f>VLOOKUP($Q67,'記録入力1'!$B$4:$I$285,8,FALSE)</f>
        <v>#N/A</v>
      </c>
      <c r="S67" s="12">
        <f>IF(J67="","",VLOOKUP(LEFT(J67,5),'初期設定1'!$E$18:$F$59,2,FALSE))</f>
      </c>
      <c r="T67" s="12">
        <f t="shared" si="1"/>
      </c>
      <c r="U67" s="12" t="e">
        <f>VLOOKUP($T67,'記録入力1'!$B$4:$I$285,8,FALSE)</f>
        <v>#N/A</v>
      </c>
      <c r="V67" s="12">
        <f>IF(K67="","",VLOOKUP(LEFT(K67,5),'初期設定1'!$E$18:$F$59,2,FALSE))</f>
      </c>
      <c r="W67" s="12">
        <f t="shared" si="2"/>
      </c>
      <c r="X67" s="12" t="e">
        <f>VLOOKUP($W67,'記録入力1'!$B$4:$I$285,8,FALSE)</f>
        <v>#N/A</v>
      </c>
      <c r="Y67" s="12">
        <f>IF(G67="","",VLOOKUP(VALUE(RIGHT(G67,6)),'学校番号'!$A$2:$B$51,2))</f>
      </c>
    </row>
    <row r="68" spans="1:25" ht="13.5">
      <c r="A68" s="5">
        <v>66</v>
      </c>
      <c r="B68" s="11">
        <f>IF(ISERROR(VLOOKUP($A68,'データ作成貼付２'!$A$2:$M$280,'データ完成'!B$1,FALSE))=TRUE,"",VLOOKUP($A68,'データ作成貼付２'!$A$2:$M$280,'データ完成'!B$1,FALSE))</f>
      </c>
      <c r="C68" s="11">
        <f>IF(ISERROR(VLOOKUP($A68,'データ作成貼付２'!$A$2:$M$280,'データ完成'!C$1,FALSE))=TRUE,"",VLOOKUP($A68,'データ作成貼付２'!$A$2:$M$280,'データ完成'!C$1,FALSE))</f>
      </c>
      <c r="D68" s="11">
        <f>IF(ISERROR(VLOOKUP($A68,'データ作成貼付２'!$A$2:$M$280,'データ完成'!D$1,FALSE))=TRUE,"",VLOOKUP($A68,'データ作成貼付２'!$A$2:$M$280,'データ完成'!D$1,FALSE))</f>
      </c>
      <c r="E68" s="11">
        <f>IF(ISERROR(VLOOKUP($A68,'データ作成貼付２'!$A$2:$M$280,'データ完成'!E$1,FALSE))=TRUE,"",VLOOKUP($A68,'データ作成貼付２'!$A$2:$M$280,'データ完成'!E$1,FALSE))</f>
      </c>
      <c r="F68" s="11">
        <f>IF(ISERROR(VLOOKUP($A68,'データ作成貼付２'!$A$2:$M$280,'データ完成'!F$1,FALSE))=TRUE,"",VLOOKUP($A68,'データ作成貼付２'!$A$2:$M$280,'データ完成'!F$1,FALSE))</f>
      </c>
      <c r="G68" s="11">
        <f>IF(ISERROR(VLOOKUP($A68,'データ作成貼付２'!$A$2:$M$280,'データ完成'!G$1,FALSE))=TRUE,"",VLOOKUP($A68,'データ作成貼付２'!$A$2:$M$280,'データ完成'!G$1,FALSE))</f>
      </c>
      <c r="H68" s="11">
        <f>IF(ISERROR(VLOOKUP($A68,'データ作成貼付２'!$A$2:$M$280,'データ完成'!H$1,FALSE))=TRUE,"",VLOOKUP($A68,'データ作成貼付２'!$A$2:$M$280,'データ完成'!H$1,FALSE))</f>
      </c>
      <c r="I68" s="12">
        <f>IF(ISERROR(VLOOKUP($A68*10+1,'データ作成貼付２'!$B$2:$M$280,'データ完成'!I$1,FALSE))=TRUE,"",VLOOKUP($A68*10+1,'データ作成貼付２'!$B$2:$M$280,'データ完成'!I$1,FALSE))</f>
      </c>
      <c r="J68" s="12">
        <f>IF(ISERROR(VLOOKUP($A68*10+2,'データ作成貼付２'!$B$2:$M$280,'データ完成'!J$1,FALSE))=TRUE,"",VLOOKUP($A68*10+2,'データ作成貼付２'!$B$2:$M$280,'データ完成'!J$1,FALSE))</f>
      </c>
      <c r="K68" s="12">
        <f>IF(ISERROR(VLOOKUP($A68*10+3,'データ作成貼付２'!$B$2:$M$280,'データ完成'!K$1,FALSE))=TRUE,"",VLOOKUP($A68*10+3,'データ作成貼付２'!$B$2:$M$280,'データ完成'!K$1,FALSE))</f>
      </c>
      <c r="L68" s="13">
        <f>IF(ISERROR(VLOOKUP($A68*10+4,'データ作成貼付２'!$B$2:$M$280,'データ完成'!L$1,FALSE))=TRUE,"","○")</f>
      </c>
      <c r="M68" s="12">
        <f>IF(L68="","",VLOOKUP($H68,'記録入力1'!$E$159:$O$188,11,FALSE))</f>
      </c>
      <c r="N68" s="13">
        <f>IF(ISERROR(VLOOKUP($A68*10+5,'データ作成貼付２'!$B$2:$M$280,'データ完成'!N$1,FALSE))=TRUE,"","○")</f>
      </c>
      <c r="O68" s="12">
        <f>IF(N68="","",VLOOKUP($H68,'記録入力1'!$E$189:$O$288,11,FALSE))</f>
      </c>
      <c r="P68" s="12">
        <f>IF(I68="","",VLOOKUP(LEFT(I68,5),'初期設定1'!$E$18:$F$59,2,FALSE))</f>
      </c>
      <c r="Q68" s="12">
        <f aca="true" t="shared" si="3" ref="Q68:Q102">LEFT($I68,5)&amp;$H68</f>
      </c>
      <c r="R68" s="12" t="e">
        <f>VLOOKUP($Q68,'記録入力1'!$B$4:$I$285,8,FALSE)</f>
        <v>#N/A</v>
      </c>
      <c r="S68" s="12">
        <f>IF(J68="","",VLOOKUP(LEFT(J68,5),'初期設定1'!$E$18:$F$59,2,FALSE))</f>
      </c>
      <c r="T68" s="12">
        <f aca="true" t="shared" si="4" ref="T68:T102">LEFT($J68,5)&amp;$H68</f>
      </c>
      <c r="U68" s="12" t="e">
        <f>VLOOKUP($T68,'記録入力1'!$B$4:$I$285,8,FALSE)</f>
        <v>#N/A</v>
      </c>
      <c r="V68" s="12">
        <f>IF(K68="","",VLOOKUP(LEFT(K68,5),'初期設定1'!$E$18:$F$59,2,FALSE))</f>
      </c>
      <c r="W68" s="12">
        <f aca="true" t="shared" si="5" ref="W68:W102">LEFT($K68,5)&amp;$H68</f>
      </c>
      <c r="X68" s="12" t="e">
        <f>VLOOKUP($W68,'記録入力1'!$B$4:$I$285,8,FALSE)</f>
        <v>#N/A</v>
      </c>
      <c r="Y68" s="12">
        <f>IF(G68="","",VLOOKUP(VALUE(RIGHT(G68,6)),'学校番号'!$A$2:$B$51,2))</f>
      </c>
    </row>
    <row r="69" spans="1:25" ht="13.5">
      <c r="A69" s="5">
        <v>67</v>
      </c>
      <c r="B69" s="11">
        <f>IF(ISERROR(VLOOKUP($A69,'データ作成貼付２'!$A$2:$M$280,'データ完成'!B$1,FALSE))=TRUE,"",VLOOKUP($A69,'データ作成貼付２'!$A$2:$M$280,'データ完成'!B$1,FALSE))</f>
      </c>
      <c r="C69" s="11">
        <f>IF(ISERROR(VLOOKUP($A69,'データ作成貼付２'!$A$2:$M$280,'データ完成'!C$1,FALSE))=TRUE,"",VLOOKUP($A69,'データ作成貼付２'!$A$2:$M$280,'データ完成'!C$1,FALSE))</f>
      </c>
      <c r="D69" s="11">
        <f>IF(ISERROR(VLOOKUP($A69,'データ作成貼付２'!$A$2:$M$280,'データ完成'!D$1,FALSE))=TRUE,"",VLOOKUP($A69,'データ作成貼付２'!$A$2:$M$280,'データ完成'!D$1,FALSE))</f>
      </c>
      <c r="E69" s="11">
        <f>IF(ISERROR(VLOOKUP($A69,'データ作成貼付２'!$A$2:$M$280,'データ完成'!E$1,FALSE))=TRUE,"",VLOOKUP($A69,'データ作成貼付２'!$A$2:$M$280,'データ完成'!E$1,FALSE))</f>
      </c>
      <c r="F69" s="11">
        <f>IF(ISERROR(VLOOKUP($A69,'データ作成貼付２'!$A$2:$M$280,'データ完成'!F$1,FALSE))=TRUE,"",VLOOKUP($A69,'データ作成貼付２'!$A$2:$M$280,'データ完成'!F$1,FALSE))</f>
      </c>
      <c r="G69" s="11">
        <f>IF(ISERROR(VLOOKUP($A69,'データ作成貼付２'!$A$2:$M$280,'データ完成'!G$1,FALSE))=TRUE,"",VLOOKUP($A69,'データ作成貼付２'!$A$2:$M$280,'データ完成'!G$1,FALSE))</f>
      </c>
      <c r="H69" s="11">
        <f>IF(ISERROR(VLOOKUP($A69,'データ作成貼付２'!$A$2:$M$280,'データ完成'!H$1,FALSE))=TRUE,"",VLOOKUP($A69,'データ作成貼付２'!$A$2:$M$280,'データ完成'!H$1,FALSE))</f>
      </c>
      <c r="I69" s="12">
        <f>IF(ISERROR(VLOOKUP($A69*10+1,'データ作成貼付２'!$B$2:$M$280,'データ完成'!I$1,FALSE))=TRUE,"",VLOOKUP($A69*10+1,'データ作成貼付２'!$B$2:$M$280,'データ完成'!I$1,FALSE))</f>
      </c>
      <c r="J69" s="12">
        <f>IF(ISERROR(VLOOKUP($A69*10+2,'データ作成貼付２'!$B$2:$M$280,'データ完成'!J$1,FALSE))=TRUE,"",VLOOKUP($A69*10+2,'データ作成貼付２'!$B$2:$M$280,'データ完成'!J$1,FALSE))</f>
      </c>
      <c r="K69" s="12">
        <f>IF(ISERROR(VLOOKUP($A69*10+3,'データ作成貼付２'!$B$2:$M$280,'データ完成'!K$1,FALSE))=TRUE,"",VLOOKUP($A69*10+3,'データ作成貼付２'!$B$2:$M$280,'データ完成'!K$1,FALSE))</f>
      </c>
      <c r="L69" s="13">
        <f>IF(ISERROR(VLOOKUP($A69*10+4,'データ作成貼付２'!$B$2:$M$280,'データ完成'!L$1,FALSE))=TRUE,"","○")</f>
      </c>
      <c r="M69" s="12">
        <f>IF(L69="","",VLOOKUP($H69,'記録入力1'!$E$159:$O$188,11,FALSE))</f>
      </c>
      <c r="N69" s="13">
        <f>IF(ISERROR(VLOOKUP($A69*10+5,'データ作成貼付２'!$B$2:$M$280,'データ完成'!N$1,FALSE))=TRUE,"","○")</f>
      </c>
      <c r="O69" s="12">
        <f>IF(N69="","",VLOOKUP($H69,'記録入力1'!$E$189:$O$288,11,FALSE))</f>
      </c>
      <c r="P69" s="12">
        <f>IF(I69="","",VLOOKUP(LEFT(I69,5),'初期設定1'!$E$18:$F$59,2,FALSE))</f>
      </c>
      <c r="Q69" s="12">
        <f t="shared" si="3"/>
      </c>
      <c r="R69" s="12" t="e">
        <f>VLOOKUP($Q69,'記録入力1'!$B$4:$I$285,8,FALSE)</f>
        <v>#N/A</v>
      </c>
      <c r="S69" s="12">
        <f>IF(J69="","",VLOOKUP(LEFT(J69,5),'初期設定1'!$E$18:$F$59,2,FALSE))</f>
      </c>
      <c r="T69" s="12">
        <f t="shared" si="4"/>
      </c>
      <c r="U69" s="12" t="e">
        <f>VLOOKUP($T69,'記録入力1'!$B$4:$I$285,8,FALSE)</f>
        <v>#N/A</v>
      </c>
      <c r="V69" s="12">
        <f>IF(K69="","",VLOOKUP(LEFT(K69,5),'初期設定1'!$E$18:$F$59,2,FALSE))</f>
      </c>
      <c r="W69" s="12">
        <f t="shared" si="5"/>
      </c>
      <c r="X69" s="12" t="e">
        <f>VLOOKUP($W69,'記録入力1'!$B$4:$I$285,8,FALSE)</f>
        <v>#N/A</v>
      </c>
      <c r="Y69" s="12">
        <f>IF(G69="","",VLOOKUP(VALUE(RIGHT(G69,6)),'学校番号'!$A$2:$B$51,2))</f>
      </c>
    </row>
    <row r="70" spans="1:25" ht="13.5">
      <c r="A70" s="5">
        <v>68</v>
      </c>
      <c r="B70" s="11">
        <f>IF(ISERROR(VLOOKUP($A70,'データ作成貼付２'!$A$2:$M$280,'データ完成'!B$1,FALSE))=TRUE,"",VLOOKUP($A70,'データ作成貼付２'!$A$2:$M$280,'データ完成'!B$1,FALSE))</f>
      </c>
      <c r="C70" s="11">
        <f>IF(ISERROR(VLOOKUP($A70,'データ作成貼付２'!$A$2:$M$280,'データ完成'!C$1,FALSE))=TRUE,"",VLOOKUP($A70,'データ作成貼付２'!$A$2:$M$280,'データ完成'!C$1,FALSE))</f>
      </c>
      <c r="D70" s="11">
        <f>IF(ISERROR(VLOOKUP($A70,'データ作成貼付２'!$A$2:$M$280,'データ完成'!D$1,FALSE))=TRUE,"",VLOOKUP($A70,'データ作成貼付２'!$A$2:$M$280,'データ完成'!D$1,FALSE))</f>
      </c>
      <c r="E70" s="11">
        <f>IF(ISERROR(VLOOKUP($A70,'データ作成貼付２'!$A$2:$M$280,'データ完成'!E$1,FALSE))=TRUE,"",VLOOKUP($A70,'データ作成貼付２'!$A$2:$M$280,'データ完成'!E$1,FALSE))</f>
      </c>
      <c r="F70" s="11">
        <f>IF(ISERROR(VLOOKUP($A70,'データ作成貼付２'!$A$2:$M$280,'データ完成'!F$1,FALSE))=TRUE,"",VLOOKUP($A70,'データ作成貼付２'!$A$2:$M$280,'データ完成'!F$1,FALSE))</f>
      </c>
      <c r="G70" s="11">
        <f>IF(ISERROR(VLOOKUP($A70,'データ作成貼付２'!$A$2:$M$280,'データ完成'!G$1,FALSE))=TRUE,"",VLOOKUP($A70,'データ作成貼付２'!$A$2:$M$280,'データ完成'!G$1,FALSE))</f>
      </c>
      <c r="H70" s="11">
        <f>IF(ISERROR(VLOOKUP($A70,'データ作成貼付２'!$A$2:$M$280,'データ完成'!H$1,FALSE))=TRUE,"",VLOOKUP($A70,'データ作成貼付２'!$A$2:$M$280,'データ完成'!H$1,FALSE))</f>
      </c>
      <c r="I70" s="12">
        <f>IF(ISERROR(VLOOKUP($A70*10+1,'データ作成貼付２'!$B$2:$M$280,'データ完成'!I$1,FALSE))=TRUE,"",VLOOKUP($A70*10+1,'データ作成貼付２'!$B$2:$M$280,'データ完成'!I$1,FALSE))</f>
      </c>
      <c r="J70" s="12">
        <f>IF(ISERROR(VLOOKUP($A70*10+2,'データ作成貼付２'!$B$2:$M$280,'データ完成'!J$1,FALSE))=TRUE,"",VLOOKUP($A70*10+2,'データ作成貼付２'!$B$2:$M$280,'データ完成'!J$1,FALSE))</f>
      </c>
      <c r="K70" s="12">
        <f>IF(ISERROR(VLOOKUP($A70*10+3,'データ作成貼付２'!$B$2:$M$280,'データ完成'!K$1,FALSE))=TRUE,"",VLOOKUP($A70*10+3,'データ作成貼付２'!$B$2:$M$280,'データ完成'!K$1,FALSE))</f>
      </c>
      <c r="L70" s="13">
        <f>IF(ISERROR(VLOOKUP($A70*10+4,'データ作成貼付２'!$B$2:$M$280,'データ完成'!L$1,FALSE))=TRUE,"","○")</f>
      </c>
      <c r="M70" s="12">
        <f>IF(L70="","",VLOOKUP($H70,'記録入力1'!$E$159:$O$188,11,FALSE))</f>
      </c>
      <c r="N70" s="13">
        <f>IF(ISERROR(VLOOKUP($A70*10+5,'データ作成貼付２'!$B$2:$M$280,'データ完成'!N$1,FALSE))=TRUE,"","○")</f>
      </c>
      <c r="O70" s="12">
        <f>IF(N70="","",VLOOKUP($H70,'記録入力1'!$E$189:$O$288,11,FALSE))</f>
      </c>
      <c r="P70" s="12">
        <f>IF(I70="","",VLOOKUP(LEFT(I70,5),'初期設定1'!$E$18:$F$59,2,FALSE))</f>
      </c>
      <c r="Q70" s="12">
        <f t="shared" si="3"/>
      </c>
      <c r="R70" s="12" t="e">
        <f>VLOOKUP($Q70,'記録入力1'!$B$4:$I$285,8,FALSE)</f>
        <v>#N/A</v>
      </c>
      <c r="S70" s="12">
        <f>IF(J70="","",VLOOKUP(LEFT(J70,5),'初期設定1'!$E$18:$F$59,2,FALSE))</f>
      </c>
      <c r="T70" s="12">
        <f t="shared" si="4"/>
      </c>
      <c r="U70" s="12" t="e">
        <f>VLOOKUP($T70,'記録入力1'!$B$4:$I$285,8,FALSE)</f>
        <v>#N/A</v>
      </c>
      <c r="V70" s="12">
        <f>IF(K70="","",VLOOKUP(LEFT(K70,5),'初期設定1'!$E$18:$F$59,2,FALSE))</f>
      </c>
      <c r="W70" s="12">
        <f t="shared" si="5"/>
      </c>
      <c r="X70" s="12" t="e">
        <f>VLOOKUP($W70,'記録入力1'!$B$4:$I$285,8,FALSE)</f>
        <v>#N/A</v>
      </c>
      <c r="Y70" s="12">
        <f>IF(G70="","",VLOOKUP(VALUE(RIGHT(G70,6)),'学校番号'!$A$2:$B$51,2))</f>
      </c>
    </row>
    <row r="71" spans="1:25" ht="13.5">
      <c r="A71" s="5">
        <v>69</v>
      </c>
      <c r="B71" s="11">
        <f>IF(ISERROR(VLOOKUP($A71,'データ作成貼付２'!$A$2:$M$280,'データ完成'!B$1,FALSE))=TRUE,"",VLOOKUP($A71,'データ作成貼付２'!$A$2:$M$280,'データ完成'!B$1,FALSE))</f>
      </c>
      <c r="C71" s="11">
        <f>IF(ISERROR(VLOOKUP($A71,'データ作成貼付２'!$A$2:$M$280,'データ完成'!C$1,FALSE))=TRUE,"",VLOOKUP($A71,'データ作成貼付２'!$A$2:$M$280,'データ完成'!C$1,FALSE))</f>
      </c>
      <c r="D71" s="11">
        <f>IF(ISERROR(VLOOKUP($A71,'データ作成貼付２'!$A$2:$M$280,'データ完成'!D$1,FALSE))=TRUE,"",VLOOKUP($A71,'データ作成貼付２'!$A$2:$M$280,'データ完成'!D$1,FALSE))</f>
      </c>
      <c r="E71" s="11">
        <f>IF(ISERROR(VLOOKUP($A71,'データ作成貼付２'!$A$2:$M$280,'データ完成'!E$1,FALSE))=TRUE,"",VLOOKUP($A71,'データ作成貼付２'!$A$2:$M$280,'データ完成'!E$1,FALSE))</f>
      </c>
      <c r="F71" s="11">
        <f>IF(ISERROR(VLOOKUP($A71,'データ作成貼付２'!$A$2:$M$280,'データ完成'!F$1,FALSE))=TRUE,"",VLOOKUP($A71,'データ作成貼付２'!$A$2:$M$280,'データ完成'!F$1,FALSE))</f>
      </c>
      <c r="G71" s="11">
        <f>IF(ISERROR(VLOOKUP($A71,'データ作成貼付２'!$A$2:$M$280,'データ完成'!G$1,FALSE))=TRUE,"",VLOOKUP($A71,'データ作成貼付２'!$A$2:$M$280,'データ完成'!G$1,FALSE))</f>
      </c>
      <c r="H71" s="11">
        <f>IF(ISERROR(VLOOKUP($A71,'データ作成貼付２'!$A$2:$M$280,'データ完成'!H$1,FALSE))=TRUE,"",VLOOKUP($A71,'データ作成貼付２'!$A$2:$M$280,'データ完成'!H$1,FALSE))</f>
      </c>
      <c r="I71" s="12">
        <f>IF(ISERROR(VLOOKUP($A71*10+1,'データ作成貼付２'!$B$2:$M$280,'データ完成'!I$1,FALSE))=TRUE,"",VLOOKUP($A71*10+1,'データ作成貼付２'!$B$2:$M$280,'データ完成'!I$1,FALSE))</f>
      </c>
      <c r="J71" s="12">
        <f>IF(ISERROR(VLOOKUP($A71*10+2,'データ作成貼付２'!$B$2:$M$280,'データ完成'!J$1,FALSE))=TRUE,"",VLOOKUP($A71*10+2,'データ作成貼付２'!$B$2:$M$280,'データ完成'!J$1,FALSE))</f>
      </c>
      <c r="K71" s="12">
        <f>IF(ISERROR(VLOOKUP($A71*10+3,'データ作成貼付２'!$B$2:$M$280,'データ完成'!K$1,FALSE))=TRUE,"",VLOOKUP($A71*10+3,'データ作成貼付２'!$B$2:$M$280,'データ完成'!K$1,FALSE))</f>
      </c>
      <c r="L71" s="13">
        <f>IF(ISERROR(VLOOKUP($A71*10+4,'データ作成貼付２'!$B$2:$M$280,'データ完成'!L$1,FALSE))=TRUE,"","○")</f>
      </c>
      <c r="M71" s="12">
        <f>IF(L71="","",VLOOKUP($H71,'記録入力1'!$E$159:$O$188,11,FALSE))</f>
      </c>
      <c r="N71" s="13">
        <f>IF(ISERROR(VLOOKUP($A71*10+5,'データ作成貼付２'!$B$2:$M$280,'データ完成'!N$1,FALSE))=TRUE,"","○")</f>
      </c>
      <c r="O71" s="12">
        <f>IF(N71="","",VLOOKUP($H71,'記録入力1'!$E$189:$O$288,11,FALSE))</f>
      </c>
      <c r="P71" s="12">
        <f>IF(I71="","",VLOOKUP(LEFT(I71,5),'初期設定1'!$E$18:$F$59,2,FALSE))</f>
      </c>
      <c r="Q71" s="12">
        <f t="shared" si="3"/>
      </c>
      <c r="R71" s="12" t="e">
        <f>VLOOKUP($Q71,'記録入力1'!$B$4:$I$285,8,FALSE)</f>
        <v>#N/A</v>
      </c>
      <c r="S71" s="12">
        <f>IF(J71="","",VLOOKUP(LEFT(J71,5),'初期設定1'!$E$18:$F$59,2,FALSE))</f>
      </c>
      <c r="T71" s="12">
        <f t="shared" si="4"/>
      </c>
      <c r="U71" s="12" t="e">
        <f>VLOOKUP($T71,'記録入力1'!$B$4:$I$285,8,FALSE)</f>
        <v>#N/A</v>
      </c>
      <c r="V71" s="12">
        <f>IF(K71="","",VLOOKUP(LEFT(K71,5),'初期設定1'!$E$18:$F$59,2,FALSE))</f>
      </c>
      <c r="W71" s="12">
        <f t="shared" si="5"/>
      </c>
      <c r="X71" s="12" t="e">
        <f>VLOOKUP($W71,'記録入力1'!$B$4:$I$285,8,FALSE)</f>
        <v>#N/A</v>
      </c>
      <c r="Y71" s="12">
        <f>IF(G71="","",VLOOKUP(VALUE(RIGHT(G71,6)),'学校番号'!$A$2:$B$51,2))</f>
      </c>
    </row>
    <row r="72" spans="1:25" ht="13.5">
      <c r="A72" s="5">
        <v>70</v>
      </c>
      <c r="B72" s="11">
        <f>IF(ISERROR(VLOOKUP($A72,'データ作成貼付２'!$A$2:$M$280,'データ完成'!B$1,FALSE))=TRUE,"",VLOOKUP($A72,'データ作成貼付２'!$A$2:$M$280,'データ完成'!B$1,FALSE))</f>
      </c>
      <c r="C72" s="11">
        <f>IF(ISERROR(VLOOKUP($A72,'データ作成貼付２'!$A$2:$M$280,'データ完成'!C$1,FALSE))=TRUE,"",VLOOKUP($A72,'データ作成貼付２'!$A$2:$M$280,'データ完成'!C$1,FALSE))</f>
      </c>
      <c r="D72" s="11">
        <f>IF(ISERROR(VLOOKUP($A72,'データ作成貼付２'!$A$2:$M$280,'データ完成'!D$1,FALSE))=TRUE,"",VLOOKUP($A72,'データ作成貼付２'!$A$2:$M$280,'データ完成'!D$1,FALSE))</f>
      </c>
      <c r="E72" s="11">
        <f>IF(ISERROR(VLOOKUP($A72,'データ作成貼付２'!$A$2:$M$280,'データ完成'!E$1,FALSE))=TRUE,"",VLOOKUP($A72,'データ作成貼付２'!$A$2:$M$280,'データ完成'!E$1,FALSE))</f>
      </c>
      <c r="F72" s="11">
        <f>IF(ISERROR(VLOOKUP($A72,'データ作成貼付２'!$A$2:$M$280,'データ完成'!F$1,FALSE))=TRUE,"",VLOOKUP($A72,'データ作成貼付２'!$A$2:$M$280,'データ完成'!F$1,FALSE))</f>
      </c>
      <c r="G72" s="11">
        <f>IF(ISERROR(VLOOKUP($A72,'データ作成貼付２'!$A$2:$M$280,'データ完成'!G$1,FALSE))=TRUE,"",VLOOKUP($A72,'データ作成貼付２'!$A$2:$M$280,'データ完成'!G$1,FALSE))</f>
      </c>
      <c r="H72" s="11">
        <f>IF(ISERROR(VLOOKUP($A72,'データ作成貼付２'!$A$2:$M$280,'データ完成'!H$1,FALSE))=TRUE,"",VLOOKUP($A72,'データ作成貼付２'!$A$2:$M$280,'データ完成'!H$1,FALSE))</f>
      </c>
      <c r="I72" s="12">
        <f>IF(ISERROR(VLOOKUP($A72*10+1,'データ作成貼付２'!$B$2:$M$280,'データ完成'!I$1,FALSE))=TRUE,"",VLOOKUP($A72*10+1,'データ作成貼付２'!$B$2:$M$280,'データ完成'!I$1,FALSE))</f>
      </c>
      <c r="J72" s="12">
        <f>IF(ISERROR(VLOOKUP($A72*10+2,'データ作成貼付２'!$B$2:$M$280,'データ完成'!J$1,FALSE))=TRUE,"",VLOOKUP($A72*10+2,'データ作成貼付２'!$B$2:$M$280,'データ完成'!J$1,FALSE))</f>
      </c>
      <c r="K72" s="12">
        <f>IF(ISERROR(VLOOKUP($A72*10+3,'データ作成貼付２'!$B$2:$M$280,'データ完成'!K$1,FALSE))=TRUE,"",VLOOKUP($A72*10+3,'データ作成貼付２'!$B$2:$M$280,'データ完成'!K$1,FALSE))</f>
      </c>
      <c r="L72" s="13">
        <f>IF(ISERROR(VLOOKUP($A72*10+4,'データ作成貼付２'!$B$2:$M$280,'データ完成'!L$1,FALSE))=TRUE,"","○")</f>
      </c>
      <c r="M72" s="12">
        <f>IF(L72="","",VLOOKUP($H72,'記録入力1'!$E$159:$O$188,11,FALSE))</f>
      </c>
      <c r="N72" s="13">
        <f>IF(ISERROR(VLOOKUP($A72*10+5,'データ作成貼付２'!$B$2:$M$280,'データ完成'!N$1,FALSE))=TRUE,"","○")</f>
      </c>
      <c r="O72" s="12">
        <f>IF(N72="","",VLOOKUP($H72,'記録入力1'!$E$189:$O$288,11,FALSE))</f>
      </c>
      <c r="P72" s="12">
        <f>IF(I72="","",VLOOKUP(LEFT(I72,5),'初期設定1'!$E$18:$F$59,2,FALSE))</f>
      </c>
      <c r="Q72" s="12">
        <f t="shared" si="3"/>
      </c>
      <c r="R72" s="12" t="e">
        <f>VLOOKUP($Q72,'記録入力1'!$B$4:$I$285,8,FALSE)</f>
        <v>#N/A</v>
      </c>
      <c r="S72" s="12">
        <f>IF(J72="","",VLOOKUP(LEFT(J72,5),'初期設定1'!$E$18:$F$59,2,FALSE))</f>
      </c>
      <c r="T72" s="12">
        <f t="shared" si="4"/>
      </c>
      <c r="U72" s="12" t="e">
        <f>VLOOKUP($T72,'記録入力1'!$B$4:$I$285,8,FALSE)</f>
        <v>#N/A</v>
      </c>
      <c r="V72" s="12">
        <f>IF(K72="","",VLOOKUP(LEFT(K72,5),'初期設定1'!$E$18:$F$59,2,FALSE))</f>
      </c>
      <c r="W72" s="12">
        <f t="shared" si="5"/>
      </c>
      <c r="X72" s="12" t="e">
        <f>VLOOKUP($W72,'記録入力1'!$B$4:$I$285,8,FALSE)</f>
        <v>#N/A</v>
      </c>
      <c r="Y72" s="12">
        <f>IF(G72="","",VLOOKUP(VALUE(RIGHT(G72,6)),'学校番号'!$A$2:$B$51,2))</f>
      </c>
    </row>
    <row r="73" spans="1:25" ht="13.5">
      <c r="A73" s="5">
        <v>71</v>
      </c>
      <c r="B73" s="11">
        <f>IF(ISERROR(VLOOKUP($A73,'データ作成貼付２'!$A$2:$M$280,'データ完成'!B$1,FALSE))=TRUE,"",VLOOKUP($A73,'データ作成貼付２'!$A$2:$M$280,'データ完成'!B$1,FALSE))</f>
      </c>
      <c r="C73" s="11">
        <f>IF(ISERROR(VLOOKUP($A73,'データ作成貼付２'!$A$2:$M$280,'データ完成'!C$1,FALSE))=TRUE,"",VLOOKUP($A73,'データ作成貼付２'!$A$2:$M$280,'データ完成'!C$1,FALSE))</f>
      </c>
      <c r="D73" s="11">
        <f>IF(ISERROR(VLOOKUP($A73,'データ作成貼付２'!$A$2:$M$280,'データ完成'!D$1,FALSE))=TRUE,"",VLOOKUP($A73,'データ作成貼付２'!$A$2:$M$280,'データ完成'!D$1,FALSE))</f>
      </c>
      <c r="E73" s="11">
        <f>IF(ISERROR(VLOOKUP($A73,'データ作成貼付２'!$A$2:$M$280,'データ完成'!E$1,FALSE))=TRUE,"",VLOOKUP($A73,'データ作成貼付２'!$A$2:$M$280,'データ完成'!E$1,FALSE))</f>
      </c>
      <c r="F73" s="11">
        <f>IF(ISERROR(VLOOKUP($A73,'データ作成貼付２'!$A$2:$M$280,'データ完成'!F$1,FALSE))=TRUE,"",VLOOKUP($A73,'データ作成貼付２'!$A$2:$M$280,'データ完成'!F$1,FALSE))</f>
      </c>
      <c r="G73" s="11">
        <f>IF(ISERROR(VLOOKUP($A73,'データ作成貼付２'!$A$2:$M$280,'データ完成'!G$1,FALSE))=TRUE,"",VLOOKUP($A73,'データ作成貼付２'!$A$2:$M$280,'データ完成'!G$1,FALSE))</f>
      </c>
      <c r="H73" s="11">
        <f>IF(ISERROR(VLOOKUP($A73,'データ作成貼付２'!$A$2:$M$280,'データ完成'!H$1,FALSE))=TRUE,"",VLOOKUP($A73,'データ作成貼付２'!$A$2:$M$280,'データ完成'!H$1,FALSE))</f>
      </c>
      <c r="I73" s="12">
        <f>IF(ISERROR(VLOOKUP($A73*10+1,'データ作成貼付２'!$B$2:$M$280,'データ完成'!I$1,FALSE))=TRUE,"",VLOOKUP($A73*10+1,'データ作成貼付２'!$B$2:$M$280,'データ完成'!I$1,FALSE))</f>
      </c>
      <c r="J73" s="12">
        <f>IF(ISERROR(VLOOKUP($A73*10+2,'データ作成貼付２'!$B$2:$M$280,'データ完成'!J$1,FALSE))=TRUE,"",VLOOKUP($A73*10+2,'データ作成貼付２'!$B$2:$M$280,'データ完成'!J$1,FALSE))</f>
      </c>
      <c r="K73" s="12">
        <f>IF(ISERROR(VLOOKUP($A73*10+3,'データ作成貼付２'!$B$2:$M$280,'データ完成'!K$1,FALSE))=TRUE,"",VLOOKUP($A73*10+3,'データ作成貼付２'!$B$2:$M$280,'データ完成'!K$1,FALSE))</f>
      </c>
      <c r="L73" s="13">
        <f>IF(ISERROR(VLOOKUP($A73*10+4,'データ作成貼付２'!$B$2:$M$280,'データ完成'!L$1,FALSE))=TRUE,"","○")</f>
      </c>
      <c r="M73" s="12">
        <f>IF(L73="","",VLOOKUP($H73,'記録入力1'!$E$159:$O$188,11,FALSE))</f>
      </c>
      <c r="N73" s="13">
        <f>IF(ISERROR(VLOOKUP($A73*10+5,'データ作成貼付２'!$B$2:$M$280,'データ完成'!N$1,FALSE))=TRUE,"","○")</f>
      </c>
      <c r="O73" s="12">
        <f>IF(N73="","",VLOOKUP($H73,'記録入力1'!$E$189:$O$288,11,FALSE))</f>
      </c>
      <c r="P73" s="12">
        <f>IF(I73="","",VLOOKUP(LEFT(I73,5),'初期設定1'!$E$18:$F$59,2,FALSE))</f>
      </c>
      <c r="Q73" s="12">
        <f t="shared" si="3"/>
      </c>
      <c r="R73" s="12" t="e">
        <f>VLOOKUP($Q73,'記録入力1'!$B$4:$I$285,8,FALSE)</f>
        <v>#N/A</v>
      </c>
      <c r="S73" s="12">
        <f>IF(J73="","",VLOOKUP(LEFT(J73,5),'初期設定1'!$E$18:$F$59,2,FALSE))</f>
      </c>
      <c r="T73" s="12">
        <f t="shared" si="4"/>
      </c>
      <c r="U73" s="12" t="e">
        <f>VLOOKUP($T73,'記録入力1'!$B$4:$I$285,8,FALSE)</f>
        <v>#N/A</v>
      </c>
      <c r="V73" s="12">
        <f>IF(K73="","",VLOOKUP(LEFT(K73,5),'初期設定1'!$E$18:$F$59,2,FALSE))</f>
      </c>
      <c r="W73" s="12">
        <f t="shared" si="5"/>
      </c>
      <c r="X73" s="12" t="e">
        <f>VLOOKUP($W73,'記録入力1'!$B$4:$I$285,8,FALSE)</f>
        <v>#N/A</v>
      </c>
      <c r="Y73" s="12">
        <f>IF(G73="","",VLOOKUP(VALUE(RIGHT(G73,6)),'学校番号'!$A$2:$B$51,2))</f>
      </c>
    </row>
    <row r="74" spans="1:25" ht="13.5">
      <c r="A74" s="5">
        <v>72</v>
      </c>
      <c r="B74" s="11">
        <f>IF(ISERROR(VLOOKUP($A74,'データ作成貼付２'!$A$2:$M$280,'データ完成'!B$1,FALSE))=TRUE,"",VLOOKUP($A74,'データ作成貼付２'!$A$2:$M$280,'データ完成'!B$1,FALSE))</f>
      </c>
      <c r="C74" s="11">
        <f>IF(ISERROR(VLOOKUP($A74,'データ作成貼付２'!$A$2:$M$280,'データ完成'!C$1,FALSE))=TRUE,"",VLOOKUP($A74,'データ作成貼付２'!$A$2:$M$280,'データ完成'!C$1,FALSE))</f>
      </c>
      <c r="D74" s="11">
        <f>IF(ISERROR(VLOOKUP($A74,'データ作成貼付２'!$A$2:$M$280,'データ完成'!D$1,FALSE))=TRUE,"",VLOOKUP($A74,'データ作成貼付２'!$A$2:$M$280,'データ完成'!D$1,FALSE))</f>
      </c>
      <c r="E74" s="11">
        <f>IF(ISERROR(VLOOKUP($A74,'データ作成貼付２'!$A$2:$M$280,'データ完成'!E$1,FALSE))=TRUE,"",VLOOKUP($A74,'データ作成貼付２'!$A$2:$M$280,'データ完成'!E$1,FALSE))</f>
      </c>
      <c r="F74" s="11">
        <f>IF(ISERROR(VLOOKUP($A74,'データ作成貼付２'!$A$2:$M$280,'データ完成'!F$1,FALSE))=TRUE,"",VLOOKUP($A74,'データ作成貼付２'!$A$2:$M$280,'データ完成'!F$1,FALSE))</f>
      </c>
      <c r="G74" s="11">
        <f>IF(ISERROR(VLOOKUP($A74,'データ作成貼付２'!$A$2:$M$280,'データ完成'!G$1,FALSE))=TRUE,"",VLOOKUP($A74,'データ作成貼付２'!$A$2:$M$280,'データ完成'!G$1,FALSE))</f>
      </c>
      <c r="H74" s="11">
        <f>IF(ISERROR(VLOOKUP($A74,'データ作成貼付２'!$A$2:$M$280,'データ完成'!H$1,FALSE))=TRUE,"",VLOOKUP($A74,'データ作成貼付２'!$A$2:$M$280,'データ完成'!H$1,FALSE))</f>
      </c>
      <c r="I74" s="12">
        <f>IF(ISERROR(VLOOKUP($A74*10+1,'データ作成貼付２'!$B$2:$M$280,'データ完成'!I$1,FALSE))=TRUE,"",VLOOKUP($A74*10+1,'データ作成貼付２'!$B$2:$M$280,'データ完成'!I$1,FALSE))</f>
      </c>
      <c r="J74" s="12">
        <f>IF(ISERROR(VLOOKUP($A74*10+2,'データ作成貼付２'!$B$2:$M$280,'データ完成'!J$1,FALSE))=TRUE,"",VLOOKUP($A74*10+2,'データ作成貼付２'!$B$2:$M$280,'データ完成'!J$1,FALSE))</f>
      </c>
      <c r="K74" s="12">
        <f>IF(ISERROR(VLOOKUP($A74*10+3,'データ作成貼付２'!$B$2:$M$280,'データ完成'!K$1,FALSE))=TRUE,"",VLOOKUP($A74*10+3,'データ作成貼付２'!$B$2:$M$280,'データ完成'!K$1,FALSE))</f>
      </c>
      <c r="L74" s="13">
        <f>IF(ISERROR(VLOOKUP($A74*10+4,'データ作成貼付２'!$B$2:$M$280,'データ完成'!L$1,FALSE))=TRUE,"","○")</f>
      </c>
      <c r="M74" s="12">
        <f>IF(L74="","",VLOOKUP($H74,'記録入力1'!$E$159:$O$188,11,FALSE))</f>
      </c>
      <c r="N74" s="13">
        <f>IF(ISERROR(VLOOKUP($A74*10+5,'データ作成貼付２'!$B$2:$M$280,'データ完成'!N$1,FALSE))=TRUE,"","○")</f>
      </c>
      <c r="O74" s="12">
        <f>IF(N74="","",VLOOKUP($H74,'記録入力1'!$E$189:$O$288,11,FALSE))</f>
      </c>
      <c r="P74" s="12">
        <f>IF(I74="","",VLOOKUP(LEFT(I74,5),'初期設定1'!$E$18:$F$59,2,FALSE))</f>
      </c>
      <c r="Q74" s="12">
        <f t="shared" si="3"/>
      </c>
      <c r="R74" s="12" t="e">
        <f>VLOOKUP($Q74,'記録入力1'!$B$4:$I$285,8,FALSE)</f>
        <v>#N/A</v>
      </c>
      <c r="S74" s="12">
        <f>IF(J74="","",VLOOKUP(LEFT(J74,5),'初期設定1'!$E$18:$F$59,2,FALSE))</f>
      </c>
      <c r="T74" s="12">
        <f t="shared" si="4"/>
      </c>
      <c r="U74" s="12" t="e">
        <f>VLOOKUP($T74,'記録入力1'!$B$4:$I$285,8,FALSE)</f>
        <v>#N/A</v>
      </c>
      <c r="V74" s="12">
        <f>IF(K74="","",VLOOKUP(LEFT(K74,5),'初期設定1'!$E$18:$F$59,2,FALSE))</f>
      </c>
      <c r="W74" s="12">
        <f t="shared" si="5"/>
      </c>
      <c r="X74" s="12" t="e">
        <f>VLOOKUP($W74,'記録入力1'!$B$4:$I$285,8,FALSE)</f>
        <v>#N/A</v>
      </c>
      <c r="Y74" s="12">
        <f>IF(G74="","",VLOOKUP(VALUE(RIGHT(G74,6)),'学校番号'!$A$2:$B$51,2))</f>
      </c>
    </row>
    <row r="75" spans="1:25" ht="13.5">
      <c r="A75" s="5">
        <v>73</v>
      </c>
      <c r="B75" s="11">
        <f>IF(ISERROR(VLOOKUP($A75,'データ作成貼付２'!$A$2:$M$280,'データ完成'!B$1,FALSE))=TRUE,"",VLOOKUP($A75,'データ作成貼付２'!$A$2:$M$280,'データ完成'!B$1,FALSE))</f>
      </c>
      <c r="C75" s="11">
        <f>IF(ISERROR(VLOOKUP($A75,'データ作成貼付２'!$A$2:$M$280,'データ完成'!C$1,FALSE))=TRUE,"",VLOOKUP($A75,'データ作成貼付２'!$A$2:$M$280,'データ完成'!C$1,FALSE))</f>
      </c>
      <c r="D75" s="11">
        <f>IF(ISERROR(VLOOKUP($A75,'データ作成貼付２'!$A$2:$M$280,'データ完成'!D$1,FALSE))=TRUE,"",VLOOKUP($A75,'データ作成貼付２'!$A$2:$M$280,'データ完成'!D$1,FALSE))</f>
      </c>
      <c r="E75" s="11">
        <f>IF(ISERROR(VLOOKUP($A75,'データ作成貼付２'!$A$2:$M$280,'データ完成'!E$1,FALSE))=TRUE,"",VLOOKUP($A75,'データ作成貼付２'!$A$2:$M$280,'データ完成'!E$1,FALSE))</f>
      </c>
      <c r="F75" s="11">
        <f>IF(ISERROR(VLOOKUP($A75,'データ作成貼付２'!$A$2:$M$280,'データ完成'!F$1,FALSE))=TRUE,"",VLOOKUP($A75,'データ作成貼付２'!$A$2:$M$280,'データ完成'!F$1,FALSE))</f>
      </c>
      <c r="G75" s="11">
        <f>IF(ISERROR(VLOOKUP($A75,'データ作成貼付２'!$A$2:$M$280,'データ完成'!G$1,FALSE))=TRUE,"",VLOOKUP($A75,'データ作成貼付２'!$A$2:$M$280,'データ完成'!G$1,FALSE))</f>
      </c>
      <c r="H75" s="11">
        <f>IF(ISERROR(VLOOKUP($A75,'データ作成貼付２'!$A$2:$M$280,'データ完成'!H$1,FALSE))=TRUE,"",VLOOKUP($A75,'データ作成貼付２'!$A$2:$M$280,'データ完成'!H$1,FALSE))</f>
      </c>
      <c r="I75" s="12">
        <f>IF(ISERROR(VLOOKUP($A75*10+1,'データ作成貼付２'!$B$2:$M$280,'データ完成'!I$1,FALSE))=TRUE,"",VLOOKUP($A75*10+1,'データ作成貼付２'!$B$2:$M$280,'データ完成'!I$1,FALSE))</f>
      </c>
      <c r="J75" s="12">
        <f>IF(ISERROR(VLOOKUP($A75*10+2,'データ作成貼付２'!$B$2:$M$280,'データ完成'!J$1,FALSE))=TRUE,"",VLOOKUP($A75*10+2,'データ作成貼付２'!$B$2:$M$280,'データ完成'!J$1,FALSE))</f>
      </c>
      <c r="K75" s="12">
        <f>IF(ISERROR(VLOOKUP($A75*10+3,'データ作成貼付２'!$B$2:$M$280,'データ完成'!K$1,FALSE))=TRUE,"",VLOOKUP($A75*10+3,'データ作成貼付２'!$B$2:$M$280,'データ完成'!K$1,FALSE))</f>
      </c>
      <c r="L75" s="13">
        <f>IF(ISERROR(VLOOKUP($A75*10+4,'データ作成貼付２'!$B$2:$M$280,'データ完成'!L$1,FALSE))=TRUE,"","○")</f>
      </c>
      <c r="M75" s="12">
        <f>IF(L75="","",VLOOKUP($H75,'記録入力1'!$E$159:$O$188,11,FALSE))</f>
      </c>
      <c r="N75" s="13">
        <f>IF(ISERROR(VLOOKUP($A75*10+5,'データ作成貼付２'!$B$2:$M$280,'データ完成'!N$1,FALSE))=TRUE,"","○")</f>
      </c>
      <c r="O75" s="12">
        <f>IF(N75="","",VLOOKUP($H75,'記録入力1'!$E$189:$O$288,11,FALSE))</f>
      </c>
      <c r="P75" s="12">
        <f>IF(I75="","",VLOOKUP(LEFT(I75,5),'初期設定1'!$E$18:$F$59,2,FALSE))</f>
      </c>
      <c r="Q75" s="12">
        <f t="shared" si="3"/>
      </c>
      <c r="R75" s="12" t="e">
        <f>VLOOKUP($Q75,'記録入力1'!$B$4:$I$285,8,FALSE)</f>
        <v>#N/A</v>
      </c>
      <c r="S75" s="12">
        <f>IF(J75="","",VLOOKUP(LEFT(J75,5),'初期設定1'!$E$18:$F$59,2,FALSE))</f>
      </c>
      <c r="T75" s="12">
        <f t="shared" si="4"/>
      </c>
      <c r="U75" s="12" t="e">
        <f>VLOOKUP($T75,'記録入力1'!$B$4:$I$285,8,FALSE)</f>
        <v>#N/A</v>
      </c>
      <c r="V75" s="12">
        <f>IF(K75="","",VLOOKUP(LEFT(K75,5),'初期設定1'!$E$18:$F$59,2,FALSE))</f>
      </c>
      <c r="W75" s="12">
        <f t="shared" si="5"/>
      </c>
      <c r="X75" s="12" t="e">
        <f>VLOOKUP($W75,'記録入力1'!$B$4:$I$285,8,FALSE)</f>
        <v>#N/A</v>
      </c>
      <c r="Y75" s="12">
        <f>IF(G75="","",VLOOKUP(VALUE(RIGHT(G75,6)),'学校番号'!$A$2:$B$51,2))</f>
      </c>
    </row>
    <row r="76" spans="1:25" ht="13.5">
      <c r="A76" s="5">
        <v>74</v>
      </c>
      <c r="B76" s="11">
        <f>IF(ISERROR(VLOOKUP($A76,'データ作成貼付２'!$A$2:$M$280,'データ完成'!B$1,FALSE))=TRUE,"",VLOOKUP($A76,'データ作成貼付２'!$A$2:$M$280,'データ完成'!B$1,FALSE))</f>
      </c>
      <c r="C76" s="11">
        <f>IF(ISERROR(VLOOKUP($A76,'データ作成貼付２'!$A$2:$M$280,'データ完成'!C$1,FALSE))=TRUE,"",VLOOKUP($A76,'データ作成貼付２'!$A$2:$M$280,'データ完成'!C$1,FALSE))</f>
      </c>
      <c r="D76" s="11">
        <f>IF(ISERROR(VLOOKUP($A76,'データ作成貼付２'!$A$2:$M$280,'データ完成'!D$1,FALSE))=TRUE,"",VLOOKUP($A76,'データ作成貼付２'!$A$2:$M$280,'データ完成'!D$1,FALSE))</f>
      </c>
      <c r="E76" s="11">
        <f>IF(ISERROR(VLOOKUP($A76,'データ作成貼付２'!$A$2:$M$280,'データ完成'!E$1,FALSE))=TRUE,"",VLOOKUP($A76,'データ作成貼付２'!$A$2:$M$280,'データ完成'!E$1,FALSE))</f>
      </c>
      <c r="F76" s="11">
        <f>IF(ISERROR(VLOOKUP($A76,'データ作成貼付２'!$A$2:$M$280,'データ完成'!F$1,FALSE))=TRUE,"",VLOOKUP($A76,'データ作成貼付２'!$A$2:$M$280,'データ完成'!F$1,FALSE))</f>
      </c>
      <c r="G76" s="11">
        <f>IF(ISERROR(VLOOKUP($A76,'データ作成貼付２'!$A$2:$M$280,'データ完成'!G$1,FALSE))=TRUE,"",VLOOKUP($A76,'データ作成貼付２'!$A$2:$M$280,'データ完成'!G$1,FALSE))</f>
      </c>
      <c r="H76" s="11">
        <f>IF(ISERROR(VLOOKUP($A76,'データ作成貼付２'!$A$2:$M$280,'データ完成'!H$1,FALSE))=TRUE,"",VLOOKUP($A76,'データ作成貼付２'!$A$2:$M$280,'データ完成'!H$1,FALSE))</f>
      </c>
      <c r="I76" s="12">
        <f>IF(ISERROR(VLOOKUP($A76*10+1,'データ作成貼付２'!$B$2:$M$280,'データ完成'!I$1,FALSE))=TRUE,"",VLOOKUP($A76*10+1,'データ作成貼付２'!$B$2:$M$280,'データ完成'!I$1,FALSE))</f>
      </c>
      <c r="J76" s="12">
        <f>IF(ISERROR(VLOOKUP($A76*10+2,'データ作成貼付２'!$B$2:$M$280,'データ完成'!J$1,FALSE))=TRUE,"",VLOOKUP($A76*10+2,'データ作成貼付２'!$B$2:$M$280,'データ完成'!J$1,FALSE))</f>
      </c>
      <c r="K76" s="12">
        <f>IF(ISERROR(VLOOKUP($A76*10+3,'データ作成貼付２'!$B$2:$M$280,'データ完成'!K$1,FALSE))=TRUE,"",VLOOKUP($A76*10+3,'データ作成貼付２'!$B$2:$M$280,'データ完成'!K$1,FALSE))</f>
      </c>
      <c r="L76" s="13">
        <f>IF(ISERROR(VLOOKUP($A76*10+4,'データ作成貼付２'!$B$2:$M$280,'データ完成'!L$1,FALSE))=TRUE,"","○")</f>
      </c>
      <c r="M76" s="12">
        <f>IF(L76="","",VLOOKUP($H76,'記録入力1'!$E$159:$O$188,11,FALSE))</f>
      </c>
      <c r="N76" s="13">
        <f>IF(ISERROR(VLOOKUP($A76*10+5,'データ作成貼付２'!$B$2:$M$280,'データ完成'!N$1,FALSE))=TRUE,"","○")</f>
      </c>
      <c r="O76" s="12">
        <f>IF(N76="","",VLOOKUP($H76,'記録入力1'!$E$189:$O$288,11,FALSE))</f>
      </c>
      <c r="P76" s="12">
        <f>IF(I76="","",VLOOKUP(LEFT(I76,5),'初期設定1'!$E$18:$F$59,2,FALSE))</f>
      </c>
      <c r="Q76" s="12">
        <f t="shared" si="3"/>
      </c>
      <c r="R76" s="12" t="e">
        <f>VLOOKUP($Q76,'記録入力1'!$B$4:$I$285,8,FALSE)</f>
        <v>#N/A</v>
      </c>
      <c r="S76" s="12">
        <f>IF(J76="","",VLOOKUP(LEFT(J76,5),'初期設定1'!$E$18:$F$59,2,FALSE))</f>
      </c>
      <c r="T76" s="12">
        <f t="shared" si="4"/>
      </c>
      <c r="U76" s="12" t="e">
        <f>VLOOKUP($T76,'記録入力1'!$B$4:$I$285,8,FALSE)</f>
        <v>#N/A</v>
      </c>
      <c r="V76" s="12">
        <f>IF(K76="","",VLOOKUP(LEFT(K76,5),'初期設定1'!$E$18:$F$59,2,FALSE))</f>
      </c>
      <c r="W76" s="12">
        <f t="shared" si="5"/>
      </c>
      <c r="X76" s="12" t="e">
        <f>VLOOKUP($W76,'記録入力1'!$B$4:$I$285,8,FALSE)</f>
        <v>#N/A</v>
      </c>
      <c r="Y76" s="12">
        <f>IF(G76="","",VLOOKUP(VALUE(RIGHT(G76,6)),'学校番号'!$A$2:$B$51,2))</f>
      </c>
    </row>
    <row r="77" spans="1:25" ht="13.5">
      <c r="A77" s="5">
        <v>75</v>
      </c>
      <c r="B77" s="11">
        <f>IF(ISERROR(VLOOKUP($A77,'データ作成貼付２'!$A$2:$M$280,'データ完成'!B$1,FALSE))=TRUE,"",VLOOKUP($A77,'データ作成貼付２'!$A$2:$M$280,'データ完成'!B$1,FALSE))</f>
      </c>
      <c r="C77" s="11">
        <f>IF(ISERROR(VLOOKUP($A77,'データ作成貼付２'!$A$2:$M$280,'データ完成'!C$1,FALSE))=TRUE,"",VLOOKUP($A77,'データ作成貼付２'!$A$2:$M$280,'データ完成'!C$1,FALSE))</f>
      </c>
      <c r="D77" s="11">
        <f>IF(ISERROR(VLOOKUP($A77,'データ作成貼付２'!$A$2:$M$280,'データ完成'!D$1,FALSE))=TRUE,"",VLOOKUP($A77,'データ作成貼付２'!$A$2:$M$280,'データ完成'!D$1,FALSE))</f>
      </c>
      <c r="E77" s="11">
        <f>IF(ISERROR(VLOOKUP($A77,'データ作成貼付２'!$A$2:$M$280,'データ完成'!E$1,FALSE))=TRUE,"",VLOOKUP($A77,'データ作成貼付２'!$A$2:$M$280,'データ完成'!E$1,FALSE))</f>
      </c>
      <c r="F77" s="11">
        <f>IF(ISERROR(VLOOKUP($A77,'データ作成貼付２'!$A$2:$M$280,'データ完成'!F$1,FALSE))=TRUE,"",VLOOKUP($A77,'データ作成貼付２'!$A$2:$M$280,'データ完成'!F$1,FALSE))</f>
      </c>
      <c r="G77" s="11">
        <f>IF(ISERROR(VLOOKUP($A77,'データ作成貼付２'!$A$2:$M$280,'データ完成'!G$1,FALSE))=TRUE,"",VLOOKUP($A77,'データ作成貼付２'!$A$2:$M$280,'データ完成'!G$1,FALSE))</f>
      </c>
      <c r="H77" s="11">
        <f>IF(ISERROR(VLOOKUP($A77,'データ作成貼付２'!$A$2:$M$280,'データ完成'!H$1,FALSE))=TRUE,"",VLOOKUP($A77,'データ作成貼付２'!$A$2:$M$280,'データ完成'!H$1,FALSE))</f>
      </c>
      <c r="I77" s="12">
        <f>IF(ISERROR(VLOOKUP($A77*10+1,'データ作成貼付２'!$B$2:$M$280,'データ完成'!I$1,FALSE))=TRUE,"",VLOOKUP($A77*10+1,'データ作成貼付２'!$B$2:$M$280,'データ完成'!I$1,FALSE))</f>
      </c>
      <c r="J77" s="12">
        <f>IF(ISERROR(VLOOKUP($A77*10+2,'データ作成貼付２'!$B$2:$M$280,'データ完成'!J$1,FALSE))=TRUE,"",VLOOKUP($A77*10+2,'データ作成貼付２'!$B$2:$M$280,'データ完成'!J$1,FALSE))</f>
      </c>
      <c r="K77" s="12">
        <f>IF(ISERROR(VLOOKUP($A77*10+3,'データ作成貼付２'!$B$2:$M$280,'データ完成'!K$1,FALSE))=TRUE,"",VLOOKUP($A77*10+3,'データ作成貼付２'!$B$2:$M$280,'データ完成'!K$1,FALSE))</f>
      </c>
      <c r="L77" s="13">
        <f>IF(ISERROR(VLOOKUP($A77*10+4,'データ作成貼付２'!$B$2:$M$280,'データ完成'!L$1,FALSE))=TRUE,"","○")</f>
      </c>
      <c r="M77" s="12">
        <f>IF(L77="","",VLOOKUP($H77,'記録入力1'!$E$159:$O$188,11,FALSE))</f>
      </c>
      <c r="N77" s="13">
        <f>IF(ISERROR(VLOOKUP($A77*10+5,'データ作成貼付２'!$B$2:$M$280,'データ完成'!N$1,FALSE))=TRUE,"","○")</f>
      </c>
      <c r="O77" s="12">
        <f>IF(N77="","",VLOOKUP($H77,'記録入力1'!$E$189:$O$288,11,FALSE))</f>
      </c>
      <c r="P77" s="12">
        <f>IF(I77="","",VLOOKUP(LEFT(I77,5),'初期設定1'!$E$18:$F$59,2,FALSE))</f>
      </c>
      <c r="Q77" s="12">
        <f t="shared" si="3"/>
      </c>
      <c r="R77" s="12" t="e">
        <f>VLOOKUP($Q77,'記録入力1'!$B$4:$I$285,8,FALSE)</f>
        <v>#N/A</v>
      </c>
      <c r="S77" s="12">
        <f>IF(J77="","",VLOOKUP(LEFT(J77,5),'初期設定1'!$E$18:$F$59,2,FALSE))</f>
      </c>
      <c r="T77" s="12">
        <f t="shared" si="4"/>
      </c>
      <c r="U77" s="12" t="e">
        <f>VLOOKUP($T77,'記録入力1'!$B$4:$I$285,8,FALSE)</f>
        <v>#N/A</v>
      </c>
      <c r="V77" s="12">
        <f>IF(K77="","",VLOOKUP(LEFT(K77,5),'初期設定1'!$E$18:$F$59,2,FALSE))</f>
      </c>
      <c r="W77" s="12">
        <f t="shared" si="5"/>
      </c>
      <c r="X77" s="12" t="e">
        <f>VLOOKUP($W77,'記録入力1'!$B$4:$I$285,8,FALSE)</f>
        <v>#N/A</v>
      </c>
      <c r="Y77" s="12">
        <f>IF(G77="","",VLOOKUP(VALUE(RIGHT(G77,6)),'学校番号'!$A$2:$B$51,2))</f>
      </c>
    </row>
    <row r="78" spans="1:25" ht="13.5">
      <c r="A78" s="5">
        <v>76</v>
      </c>
      <c r="B78" s="11">
        <f>IF(ISERROR(VLOOKUP($A78,'データ作成貼付２'!$A$2:$M$280,'データ完成'!B$1,FALSE))=TRUE,"",VLOOKUP($A78,'データ作成貼付２'!$A$2:$M$280,'データ完成'!B$1,FALSE))</f>
      </c>
      <c r="C78" s="11">
        <f>IF(ISERROR(VLOOKUP($A78,'データ作成貼付２'!$A$2:$M$280,'データ完成'!C$1,FALSE))=TRUE,"",VLOOKUP($A78,'データ作成貼付２'!$A$2:$M$280,'データ完成'!C$1,FALSE))</f>
      </c>
      <c r="D78" s="11">
        <f>IF(ISERROR(VLOOKUP($A78,'データ作成貼付２'!$A$2:$M$280,'データ完成'!D$1,FALSE))=TRUE,"",VLOOKUP($A78,'データ作成貼付２'!$A$2:$M$280,'データ完成'!D$1,FALSE))</f>
      </c>
      <c r="E78" s="11">
        <f>IF(ISERROR(VLOOKUP($A78,'データ作成貼付２'!$A$2:$M$280,'データ完成'!E$1,FALSE))=TRUE,"",VLOOKUP($A78,'データ作成貼付２'!$A$2:$M$280,'データ完成'!E$1,FALSE))</f>
      </c>
      <c r="F78" s="11">
        <f>IF(ISERROR(VLOOKUP($A78,'データ作成貼付２'!$A$2:$M$280,'データ完成'!F$1,FALSE))=TRUE,"",VLOOKUP($A78,'データ作成貼付２'!$A$2:$M$280,'データ完成'!F$1,FALSE))</f>
      </c>
      <c r="G78" s="11">
        <f>IF(ISERROR(VLOOKUP($A78,'データ作成貼付２'!$A$2:$M$280,'データ完成'!G$1,FALSE))=TRUE,"",VLOOKUP($A78,'データ作成貼付２'!$A$2:$M$280,'データ完成'!G$1,FALSE))</f>
      </c>
      <c r="H78" s="11">
        <f>IF(ISERROR(VLOOKUP($A78,'データ作成貼付２'!$A$2:$M$280,'データ完成'!H$1,FALSE))=TRUE,"",VLOOKUP($A78,'データ作成貼付２'!$A$2:$M$280,'データ完成'!H$1,FALSE))</f>
      </c>
      <c r="I78" s="12">
        <f>IF(ISERROR(VLOOKUP($A78*10+1,'データ作成貼付２'!$B$2:$M$280,'データ完成'!I$1,FALSE))=TRUE,"",VLOOKUP($A78*10+1,'データ作成貼付２'!$B$2:$M$280,'データ完成'!I$1,FALSE))</f>
      </c>
      <c r="J78" s="12">
        <f>IF(ISERROR(VLOOKUP($A78*10+2,'データ作成貼付２'!$B$2:$M$280,'データ完成'!J$1,FALSE))=TRUE,"",VLOOKUP($A78*10+2,'データ作成貼付２'!$B$2:$M$280,'データ完成'!J$1,FALSE))</f>
      </c>
      <c r="K78" s="12">
        <f>IF(ISERROR(VLOOKUP($A78*10+3,'データ作成貼付２'!$B$2:$M$280,'データ完成'!K$1,FALSE))=TRUE,"",VLOOKUP($A78*10+3,'データ作成貼付２'!$B$2:$M$280,'データ完成'!K$1,FALSE))</f>
      </c>
      <c r="L78" s="13">
        <f>IF(ISERROR(VLOOKUP($A78*10+4,'データ作成貼付２'!$B$2:$M$280,'データ完成'!L$1,FALSE))=TRUE,"","○")</f>
      </c>
      <c r="M78" s="12">
        <f>IF(L78="","",VLOOKUP($H78,'記録入力1'!$E$159:$O$188,11,FALSE))</f>
      </c>
      <c r="N78" s="13">
        <f>IF(ISERROR(VLOOKUP($A78*10+5,'データ作成貼付２'!$B$2:$M$280,'データ完成'!N$1,FALSE))=TRUE,"","○")</f>
      </c>
      <c r="O78" s="12">
        <f>IF(N78="","",VLOOKUP($H78,'記録入力1'!$E$189:$O$288,11,FALSE))</f>
      </c>
      <c r="P78" s="12">
        <f>IF(I78="","",VLOOKUP(LEFT(I78,5),'初期設定1'!$E$18:$F$59,2,FALSE))</f>
      </c>
      <c r="Q78" s="12">
        <f t="shared" si="3"/>
      </c>
      <c r="R78" s="12" t="e">
        <f>VLOOKUP($Q78,'記録入力1'!$B$4:$I$285,8,FALSE)</f>
        <v>#N/A</v>
      </c>
      <c r="S78" s="12">
        <f>IF(J78="","",VLOOKUP(LEFT(J78,5),'初期設定1'!$E$18:$F$59,2,FALSE))</f>
      </c>
      <c r="T78" s="12">
        <f t="shared" si="4"/>
      </c>
      <c r="U78" s="12" t="e">
        <f>VLOOKUP($T78,'記録入力1'!$B$4:$I$285,8,FALSE)</f>
        <v>#N/A</v>
      </c>
      <c r="V78" s="12">
        <f>IF(K78="","",VLOOKUP(LEFT(K78,5),'初期設定1'!$E$18:$F$59,2,FALSE))</f>
      </c>
      <c r="W78" s="12">
        <f t="shared" si="5"/>
      </c>
      <c r="X78" s="12" t="e">
        <f>VLOOKUP($W78,'記録入力1'!$B$4:$I$285,8,FALSE)</f>
        <v>#N/A</v>
      </c>
      <c r="Y78" s="12">
        <f>IF(G78="","",VLOOKUP(VALUE(RIGHT(G78,6)),'学校番号'!$A$2:$B$51,2))</f>
      </c>
    </row>
    <row r="79" spans="1:25" ht="13.5">
      <c r="A79" s="5">
        <v>77</v>
      </c>
      <c r="B79" s="11">
        <f>IF(ISERROR(VLOOKUP($A79,'データ作成貼付２'!$A$2:$M$280,'データ完成'!B$1,FALSE))=TRUE,"",VLOOKUP($A79,'データ作成貼付２'!$A$2:$M$280,'データ完成'!B$1,FALSE))</f>
      </c>
      <c r="C79" s="11">
        <f>IF(ISERROR(VLOOKUP($A79,'データ作成貼付２'!$A$2:$M$280,'データ完成'!C$1,FALSE))=TRUE,"",VLOOKUP($A79,'データ作成貼付２'!$A$2:$M$280,'データ完成'!C$1,FALSE))</f>
      </c>
      <c r="D79" s="11">
        <f>IF(ISERROR(VLOOKUP($A79,'データ作成貼付２'!$A$2:$M$280,'データ完成'!D$1,FALSE))=TRUE,"",VLOOKUP($A79,'データ作成貼付２'!$A$2:$M$280,'データ完成'!D$1,FALSE))</f>
      </c>
      <c r="E79" s="11">
        <f>IF(ISERROR(VLOOKUP($A79,'データ作成貼付２'!$A$2:$M$280,'データ完成'!E$1,FALSE))=TRUE,"",VLOOKUP($A79,'データ作成貼付２'!$A$2:$M$280,'データ完成'!E$1,FALSE))</f>
      </c>
      <c r="F79" s="11">
        <f>IF(ISERROR(VLOOKUP($A79,'データ作成貼付２'!$A$2:$M$280,'データ完成'!F$1,FALSE))=TRUE,"",VLOOKUP($A79,'データ作成貼付２'!$A$2:$M$280,'データ完成'!F$1,FALSE))</f>
      </c>
      <c r="G79" s="11">
        <f>IF(ISERROR(VLOOKUP($A79,'データ作成貼付２'!$A$2:$M$280,'データ完成'!G$1,FALSE))=TRUE,"",VLOOKUP($A79,'データ作成貼付２'!$A$2:$M$280,'データ完成'!G$1,FALSE))</f>
      </c>
      <c r="H79" s="11">
        <f>IF(ISERROR(VLOOKUP($A79,'データ作成貼付２'!$A$2:$M$280,'データ完成'!H$1,FALSE))=TRUE,"",VLOOKUP($A79,'データ作成貼付２'!$A$2:$M$280,'データ完成'!H$1,FALSE))</f>
      </c>
      <c r="I79" s="12">
        <f>IF(ISERROR(VLOOKUP($A79*10+1,'データ作成貼付２'!$B$2:$M$280,'データ完成'!I$1,FALSE))=TRUE,"",VLOOKUP($A79*10+1,'データ作成貼付２'!$B$2:$M$280,'データ完成'!I$1,FALSE))</f>
      </c>
      <c r="J79" s="12">
        <f>IF(ISERROR(VLOOKUP($A79*10+2,'データ作成貼付２'!$B$2:$M$280,'データ完成'!J$1,FALSE))=TRUE,"",VLOOKUP($A79*10+2,'データ作成貼付２'!$B$2:$M$280,'データ完成'!J$1,FALSE))</f>
      </c>
      <c r="K79" s="12">
        <f>IF(ISERROR(VLOOKUP($A79*10+3,'データ作成貼付２'!$B$2:$M$280,'データ完成'!K$1,FALSE))=TRUE,"",VLOOKUP($A79*10+3,'データ作成貼付２'!$B$2:$M$280,'データ完成'!K$1,FALSE))</f>
      </c>
      <c r="L79" s="13">
        <f>IF(ISERROR(VLOOKUP($A79*10+4,'データ作成貼付２'!$B$2:$M$280,'データ完成'!L$1,FALSE))=TRUE,"","○")</f>
      </c>
      <c r="M79" s="12">
        <f>IF(L79="","",VLOOKUP($H79,'記録入力1'!$E$159:$O$188,11,FALSE))</f>
      </c>
      <c r="N79" s="13">
        <f>IF(ISERROR(VLOOKUP($A79*10+5,'データ作成貼付２'!$B$2:$M$280,'データ完成'!N$1,FALSE))=TRUE,"","○")</f>
      </c>
      <c r="O79" s="12">
        <f>IF(N79="","",VLOOKUP($H79,'記録入力1'!$E$189:$O$288,11,FALSE))</f>
      </c>
      <c r="P79" s="12">
        <f>IF(I79="","",VLOOKUP(LEFT(I79,5),'初期設定1'!$E$18:$F$59,2,FALSE))</f>
      </c>
      <c r="Q79" s="12">
        <f t="shared" si="3"/>
      </c>
      <c r="R79" s="12" t="e">
        <f>VLOOKUP($Q79,'記録入力1'!$B$4:$I$285,8,FALSE)</f>
        <v>#N/A</v>
      </c>
      <c r="S79" s="12">
        <f>IF(J79="","",VLOOKUP(LEFT(J79,5),'初期設定1'!$E$18:$F$59,2,FALSE))</f>
      </c>
      <c r="T79" s="12">
        <f t="shared" si="4"/>
      </c>
      <c r="U79" s="12" t="e">
        <f>VLOOKUP($T79,'記録入力1'!$B$4:$I$285,8,FALSE)</f>
        <v>#N/A</v>
      </c>
      <c r="V79" s="12">
        <f>IF(K79="","",VLOOKUP(LEFT(K79,5),'初期設定1'!$E$18:$F$59,2,FALSE))</f>
      </c>
      <c r="W79" s="12">
        <f t="shared" si="5"/>
      </c>
      <c r="X79" s="12" t="e">
        <f>VLOOKUP($W79,'記録入力1'!$B$4:$I$285,8,FALSE)</f>
        <v>#N/A</v>
      </c>
      <c r="Y79" s="12">
        <f>IF(G79="","",VLOOKUP(VALUE(RIGHT(G79,6)),'学校番号'!$A$2:$B$51,2))</f>
      </c>
    </row>
    <row r="80" spans="1:25" ht="13.5">
      <c r="A80" s="5">
        <v>78</v>
      </c>
      <c r="B80" s="11">
        <f>IF(ISERROR(VLOOKUP($A80,'データ作成貼付２'!$A$2:$M$280,'データ完成'!B$1,FALSE))=TRUE,"",VLOOKUP($A80,'データ作成貼付２'!$A$2:$M$280,'データ完成'!B$1,FALSE))</f>
      </c>
      <c r="C80" s="11">
        <f>IF(ISERROR(VLOOKUP($A80,'データ作成貼付２'!$A$2:$M$280,'データ完成'!C$1,FALSE))=TRUE,"",VLOOKUP($A80,'データ作成貼付２'!$A$2:$M$280,'データ完成'!C$1,FALSE))</f>
      </c>
      <c r="D80" s="11">
        <f>IF(ISERROR(VLOOKUP($A80,'データ作成貼付２'!$A$2:$M$280,'データ完成'!D$1,FALSE))=TRUE,"",VLOOKUP($A80,'データ作成貼付２'!$A$2:$M$280,'データ完成'!D$1,FALSE))</f>
      </c>
      <c r="E80" s="11">
        <f>IF(ISERROR(VLOOKUP($A80,'データ作成貼付２'!$A$2:$M$280,'データ完成'!E$1,FALSE))=TRUE,"",VLOOKUP($A80,'データ作成貼付２'!$A$2:$M$280,'データ完成'!E$1,FALSE))</f>
      </c>
      <c r="F80" s="11">
        <f>IF(ISERROR(VLOOKUP($A80,'データ作成貼付２'!$A$2:$M$280,'データ完成'!F$1,FALSE))=TRUE,"",VLOOKUP($A80,'データ作成貼付２'!$A$2:$M$280,'データ完成'!F$1,FALSE))</f>
      </c>
      <c r="G80" s="11">
        <f>IF(ISERROR(VLOOKUP($A80,'データ作成貼付２'!$A$2:$M$280,'データ完成'!G$1,FALSE))=TRUE,"",VLOOKUP($A80,'データ作成貼付２'!$A$2:$M$280,'データ完成'!G$1,FALSE))</f>
      </c>
      <c r="H80" s="11">
        <f>IF(ISERROR(VLOOKUP($A80,'データ作成貼付２'!$A$2:$M$280,'データ完成'!H$1,FALSE))=TRUE,"",VLOOKUP($A80,'データ作成貼付２'!$A$2:$M$280,'データ完成'!H$1,FALSE))</f>
      </c>
      <c r="I80" s="12">
        <f>IF(ISERROR(VLOOKUP($A80*10+1,'データ作成貼付２'!$B$2:$M$280,'データ完成'!I$1,FALSE))=TRUE,"",VLOOKUP($A80*10+1,'データ作成貼付２'!$B$2:$M$280,'データ完成'!I$1,FALSE))</f>
      </c>
      <c r="J80" s="12">
        <f>IF(ISERROR(VLOOKUP($A80*10+2,'データ作成貼付２'!$B$2:$M$280,'データ完成'!J$1,FALSE))=TRUE,"",VLOOKUP($A80*10+2,'データ作成貼付２'!$B$2:$M$280,'データ完成'!J$1,FALSE))</f>
      </c>
      <c r="K80" s="12">
        <f>IF(ISERROR(VLOOKUP($A80*10+3,'データ作成貼付２'!$B$2:$M$280,'データ完成'!K$1,FALSE))=TRUE,"",VLOOKUP($A80*10+3,'データ作成貼付２'!$B$2:$M$280,'データ完成'!K$1,FALSE))</f>
      </c>
      <c r="L80" s="13">
        <f>IF(ISERROR(VLOOKUP($A80*10+4,'データ作成貼付２'!$B$2:$M$280,'データ完成'!L$1,FALSE))=TRUE,"","○")</f>
      </c>
      <c r="M80" s="12">
        <f>IF(L80="","",VLOOKUP($H80,'記録入力1'!$E$159:$O$188,11,FALSE))</f>
      </c>
      <c r="N80" s="13">
        <f>IF(ISERROR(VLOOKUP($A80*10+5,'データ作成貼付２'!$B$2:$M$280,'データ完成'!N$1,FALSE))=TRUE,"","○")</f>
      </c>
      <c r="O80" s="12">
        <f>IF(N80="","",VLOOKUP($H80,'記録入力1'!$E$189:$O$288,11,FALSE))</f>
      </c>
      <c r="P80" s="12">
        <f>IF(I80="","",VLOOKUP(LEFT(I80,5),'初期設定1'!$E$18:$F$59,2,FALSE))</f>
      </c>
      <c r="Q80" s="12">
        <f t="shared" si="3"/>
      </c>
      <c r="R80" s="12" t="e">
        <f>VLOOKUP($Q80,'記録入力1'!$B$4:$I$285,8,FALSE)</f>
        <v>#N/A</v>
      </c>
      <c r="S80" s="12">
        <f>IF(J80="","",VLOOKUP(LEFT(J80,5),'初期設定1'!$E$18:$F$59,2,FALSE))</f>
      </c>
      <c r="T80" s="12">
        <f t="shared" si="4"/>
      </c>
      <c r="U80" s="12" t="e">
        <f>VLOOKUP($T80,'記録入力1'!$B$4:$I$285,8,FALSE)</f>
        <v>#N/A</v>
      </c>
      <c r="V80" s="12">
        <f>IF(K80="","",VLOOKUP(LEFT(K80,5),'初期設定1'!$E$18:$F$59,2,FALSE))</f>
      </c>
      <c r="W80" s="12">
        <f t="shared" si="5"/>
      </c>
      <c r="X80" s="12" t="e">
        <f>VLOOKUP($W80,'記録入力1'!$B$4:$I$285,8,FALSE)</f>
        <v>#N/A</v>
      </c>
      <c r="Y80" s="12">
        <f>IF(G80="","",VLOOKUP(VALUE(RIGHT(G80,6)),'学校番号'!$A$2:$B$51,2))</f>
      </c>
    </row>
    <row r="81" spans="1:25" ht="13.5">
      <c r="A81" s="5">
        <v>79</v>
      </c>
      <c r="B81" s="11">
        <f>IF(ISERROR(VLOOKUP($A81,'データ作成貼付２'!$A$2:$M$280,'データ完成'!B$1,FALSE))=TRUE,"",VLOOKUP($A81,'データ作成貼付２'!$A$2:$M$280,'データ完成'!B$1,FALSE))</f>
      </c>
      <c r="C81" s="11">
        <f>IF(ISERROR(VLOOKUP($A81,'データ作成貼付２'!$A$2:$M$280,'データ完成'!C$1,FALSE))=TRUE,"",VLOOKUP($A81,'データ作成貼付２'!$A$2:$M$280,'データ完成'!C$1,FALSE))</f>
      </c>
      <c r="D81" s="11">
        <f>IF(ISERROR(VLOOKUP($A81,'データ作成貼付２'!$A$2:$M$280,'データ完成'!D$1,FALSE))=TRUE,"",VLOOKUP($A81,'データ作成貼付２'!$A$2:$M$280,'データ完成'!D$1,FALSE))</f>
      </c>
      <c r="E81" s="11">
        <f>IF(ISERROR(VLOOKUP($A81,'データ作成貼付２'!$A$2:$M$280,'データ完成'!E$1,FALSE))=TRUE,"",VLOOKUP($A81,'データ作成貼付２'!$A$2:$M$280,'データ完成'!E$1,FALSE))</f>
      </c>
      <c r="F81" s="11">
        <f>IF(ISERROR(VLOOKUP($A81,'データ作成貼付２'!$A$2:$M$280,'データ完成'!F$1,FALSE))=TRUE,"",VLOOKUP($A81,'データ作成貼付２'!$A$2:$M$280,'データ完成'!F$1,FALSE))</f>
      </c>
      <c r="G81" s="11">
        <f>IF(ISERROR(VLOOKUP($A81,'データ作成貼付２'!$A$2:$M$280,'データ完成'!G$1,FALSE))=TRUE,"",VLOOKUP($A81,'データ作成貼付２'!$A$2:$M$280,'データ完成'!G$1,FALSE))</f>
      </c>
      <c r="H81" s="11">
        <f>IF(ISERROR(VLOOKUP($A81,'データ作成貼付２'!$A$2:$M$280,'データ完成'!H$1,FALSE))=TRUE,"",VLOOKUP($A81,'データ作成貼付２'!$A$2:$M$280,'データ完成'!H$1,FALSE))</f>
      </c>
      <c r="I81" s="12">
        <f>IF(ISERROR(VLOOKUP($A81*10+1,'データ作成貼付２'!$B$2:$M$280,'データ完成'!I$1,FALSE))=TRUE,"",VLOOKUP($A81*10+1,'データ作成貼付２'!$B$2:$M$280,'データ完成'!I$1,FALSE))</f>
      </c>
      <c r="J81" s="12">
        <f>IF(ISERROR(VLOOKUP($A81*10+2,'データ作成貼付２'!$B$2:$M$280,'データ完成'!J$1,FALSE))=TRUE,"",VLOOKUP($A81*10+2,'データ作成貼付２'!$B$2:$M$280,'データ完成'!J$1,FALSE))</f>
      </c>
      <c r="K81" s="12">
        <f>IF(ISERROR(VLOOKUP($A81*10+3,'データ作成貼付２'!$B$2:$M$280,'データ完成'!K$1,FALSE))=TRUE,"",VLOOKUP($A81*10+3,'データ作成貼付２'!$B$2:$M$280,'データ完成'!K$1,FALSE))</f>
      </c>
      <c r="L81" s="13">
        <f>IF(ISERROR(VLOOKUP($A81*10+4,'データ作成貼付２'!$B$2:$M$280,'データ完成'!L$1,FALSE))=TRUE,"","○")</f>
      </c>
      <c r="M81" s="12">
        <f>IF(L81="","",VLOOKUP($H81,'記録入力1'!$E$159:$O$188,11,FALSE))</f>
      </c>
      <c r="N81" s="13">
        <f>IF(ISERROR(VLOOKUP($A81*10+5,'データ作成貼付２'!$B$2:$M$280,'データ完成'!N$1,FALSE))=TRUE,"","○")</f>
      </c>
      <c r="O81" s="12">
        <f>IF(N81="","",VLOOKUP($H81,'記録入力1'!$E$189:$O$288,11,FALSE))</f>
      </c>
      <c r="P81" s="12">
        <f>IF(I81="","",VLOOKUP(LEFT(I81,5),'初期設定1'!$E$18:$F$59,2,FALSE))</f>
      </c>
      <c r="Q81" s="12">
        <f t="shared" si="3"/>
      </c>
      <c r="R81" s="12" t="e">
        <f>VLOOKUP($Q81,'記録入力1'!$B$4:$I$285,8,FALSE)</f>
        <v>#N/A</v>
      </c>
      <c r="S81" s="12">
        <f>IF(J81="","",VLOOKUP(LEFT(J81,5),'初期設定1'!$E$18:$F$59,2,FALSE))</f>
      </c>
      <c r="T81" s="12">
        <f t="shared" si="4"/>
      </c>
      <c r="U81" s="12" t="e">
        <f>VLOOKUP($T81,'記録入力1'!$B$4:$I$285,8,FALSE)</f>
        <v>#N/A</v>
      </c>
      <c r="V81" s="12">
        <f>IF(K81="","",VLOOKUP(LEFT(K81,5),'初期設定1'!$E$18:$F$59,2,FALSE))</f>
      </c>
      <c r="W81" s="12">
        <f t="shared" si="5"/>
      </c>
      <c r="X81" s="12" t="e">
        <f>VLOOKUP($W81,'記録入力1'!$B$4:$I$285,8,FALSE)</f>
        <v>#N/A</v>
      </c>
      <c r="Y81" s="12">
        <f>IF(G81="","",VLOOKUP(VALUE(RIGHT(G81,6)),'学校番号'!$A$2:$B$51,2))</f>
      </c>
    </row>
    <row r="82" spans="1:25" ht="13.5">
      <c r="A82" s="5">
        <v>80</v>
      </c>
      <c r="B82" s="11">
        <f>IF(ISERROR(VLOOKUP($A82,'データ作成貼付２'!$A$2:$M$280,'データ完成'!B$1,FALSE))=TRUE,"",VLOOKUP($A82,'データ作成貼付２'!$A$2:$M$280,'データ完成'!B$1,FALSE))</f>
      </c>
      <c r="C82" s="11">
        <f>IF(ISERROR(VLOOKUP($A82,'データ作成貼付２'!$A$2:$M$280,'データ完成'!C$1,FALSE))=TRUE,"",VLOOKUP($A82,'データ作成貼付２'!$A$2:$M$280,'データ完成'!C$1,FALSE))</f>
      </c>
      <c r="D82" s="11">
        <f>IF(ISERROR(VLOOKUP($A82,'データ作成貼付２'!$A$2:$M$280,'データ完成'!D$1,FALSE))=TRUE,"",VLOOKUP($A82,'データ作成貼付２'!$A$2:$M$280,'データ完成'!D$1,FALSE))</f>
      </c>
      <c r="E82" s="11">
        <f>IF(ISERROR(VLOOKUP($A82,'データ作成貼付２'!$A$2:$M$280,'データ完成'!E$1,FALSE))=TRUE,"",VLOOKUP($A82,'データ作成貼付２'!$A$2:$M$280,'データ完成'!E$1,FALSE))</f>
      </c>
      <c r="F82" s="11">
        <f>IF(ISERROR(VLOOKUP($A82,'データ作成貼付２'!$A$2:$M$280,'データ完成'!F$1,FALSE))=TRUE,"",VLOOKUP($A82,'データ作成貼付２'!$A$2:$M$280,'データ完成'!F$1,FALSE))</f>
      </c>
      <c r="G82" s="11">
        <f>IF(ISERROR(VLOOKUP($A82,'データ作成貼付２'!$A$2:$M$280,'データ完成'!G$1,FALSE))=TRUE,"",VLOOKUP($A82,'データ作成貼付２'!$A$2:$M$280,'データ完成'!G$1,FALSE))</f>
      </c>
      <c r="H82" s="11">
        <f>IF(ISERROR(VLOOKUP($A82,'データ作成貼付２'!$A$2:$M$280,'データ完成'!H$1,FALSE))=TRUE,"",VLOOKUP($A82,'データ作成貼付２'!$A$2:$M$280,'データ完成'!H$1,FALSE))</f>
      </c>
      <c r="I82" s="12">
        <f>IF(ISERROR(VLOOKUP($A82*10+1,'データ作成貼付２'!$B$2:$M$280,'データ完成'!I$1,FALSE))=TRUE,"",VLOOKUP($A82*10+1,'データ作成貼付２'!$B$2:$M$280,'データ完成'!I$1,FALSE))</f>
      </c>
      <c r="J82" s="12">
        <f>IF(ISERROR(VLOOKUP($A82*10+2,'データ作成貼付２'!$B$2:$M$280,'データ完成'!J$1,FALSE))=TRUE,"",VLOOKUP($A82*10+2,'データ作成貼付２'!$B$2:$M$280,'データ完成'!J$1,FALSE))</f>
      </c>
      <c r="K82" s="12">
        <f>IF(ISERROR(VLOOKUP($A82*10+3,'データ作成貼付２'!$B$2:$M$280,'データ完成'!K$1,FALSE))=TRUE,"",VLOOKUP($A82*10+3,'データ作成貼付２'!$B$2:$M$280,'データ完成'!K$1,FALSE))</f>
      </c>
      <c r="L82" s="13">
        <f>IF(ISERROR(VLOOKUP($A82*10+4,'データ作成貼付２'!$B$2:$M$280,'データ完成'!L$1,FALSE))=TRUE,"","○")</f>
      </c>
      <c r="M82" s="12">
        <f>IF(L82="","",VLOOKUP($H82,'記録入力1'!$E$159:$O$188,11,FALSE))</f>
      </c>
      <c r="N82" s="13">
        <f>IF(ISERROR(VLOOKUP($A82*10+5,'データ作成貼付２'!$B$2:$M$280,'データ完成'!N$1,FALSE))=TRUE,"","○")</f>
      </c>
      <c r="O82" s="12">
        <f>IF(N82="","",VLOOKUP($H82,'記録入力1'!$E$189:$O$288,11,FALSE))</f>
      </c>
      <c r="P82" s="12">
        <f>IF(I82="","",VLOOKUP(LEFT(I82,5),'初期設定1'!$E$18:$F$59,2,FALSE))</f>
      </c>
      <c r="Q82" s="12">
        <f t="shared" si="3"/>
      </c>
      <c r="R82" s="12" t="e">
        <f>VLOOKUP($Q82,'記録入力1'!$B$4:$I$285,8,FALSE)</f>
        <v>#N/A</v>
      </c>
      <c r="S82" s="12">
        <f>IF(J82="","",VLOOKUP(LEFT(J82,5),'初期設定1'!$E$18:$F$59,2,FALSE))</f>
      </c>
      <c r="T82" s="12">
        <f t="shared" si="4"/>
      </c>
      <c r="U82" s="12" t="e">
        <f>VLOOKUP($T82,'記録入力1'!$B$4:$I$285,8,FALSE)</f>
        <v>#N/A</v>
      </c>
      <c r="V82" s="12">
        <f>IF(K82="","",VLOOKUP(LEFT(K82,5),'初期設定1'!$E$18:$F$59,2,FALSE))</f>
      </c>
      <c r="W82" s="12">
        <f t="shared" si="5"/>
      </c>
      <c r="X82" s="12" t="e">
        <f>VLOOKUP($W82,'記録入力1'!$B$4:$I$285,8,FALSE)</f>
        <v>#N/A</v>
      </c>
      <c r="Y82" s="12">
        <f>IF(G82="","",VLOOKUP(VALUE(RIGHT(G82,6)),'学校番号'!$A$2:$B$51,2))</f>
      </c>
    </row>
    <row r="83" spans="1:25" ht="13.5">
      <c r="A83" s="5">
        <v>81</v>
      </c>
      <c r="B83" s="11">
        <f>IF(ISERROR(VLOOKUP($A83,'データ作成貼付２'!$A$2:$M$280,'データ完成'!B$1,FALSE))=TRUE,"",VLOOKUP($A83,'データ作成貼付２'!$A$2:$M$280,'データ完成'!B$1,FALSE))</f>
      </c>
      <c r="C83" s="11">
        <f>IF(ISERROR(VLOOKUP($A83,'データ作成貼付２'!$A$2:$M$280,'データ完成'!C$1,FALSE))=TRUE,"",VLOOKUP($A83,'データ作成貼付２'!$A$2:$M$280,'データ完成'!C$1,FALSE))</f>
      </c>
      <c r="D83" s="11">
        <f>IF(ISERROR(VLOOKUP($A83,'データ作成貼付２'!$A$2:$M$280,'データ完成'!D$1,FALSE))=TRUE,"",VLOOKUP($A83,'データ作成貼付２'!$A$2:$M$280,'データ完成'!D$1,FALSE))</f>
      </c>
      <c r="E83" s="11">
        <f>IF(ISERROR(VLOOKUP($A83,'データ作成貼付２'!$A$2:$M$280,'データ完成'!E$1,FALSE))=TRUE,"",VLOOKUP($A83,'データ作成貼付２'!$A$2:$M$280,'データ完成'!E$1,FALSE))</f>
      </c>
      <c r="F83" s="11">
        <f>IF(ISERROR(VLOOKUP($A83,'データ作成貼付２'!$A$2:$M$280,'データ完成'!F$1,FALSE))=TRUE,"",VLOOKUP($A83,'データ作成貼付２'!$A$2:$M$280,'データ完成'!F$1,FALSE))</f>
      </c>
      <c r="G83" s="11">
        <f>IF(ISERROR(VLOOKUP($A83,'データ作成貼付２'!$A$2:$M$280,'データ完成'!G$1,FALSE))=TRUE,"",VLOOKUP($A83,'データ作成貼付２'!$A$2:$M$280,'データ完成'!G$1,FALSE))</f>
      </c>
      <c r="H83" s="11">
        <f>IF(ISERROR(VLOOKUP($A83,'データ作成貼付２'!$A$2:$M$280,'データ完成'!H$1,FALSE))=TRUE,"",VLOOKUP($A83,'データ作成貼付２'!$A$2:$M$280,'データ完成'!H$1,FALSE))</f>
      </c>
      <c r="I83" s="12">
        <f>IF(ISERROR(VLOOKUP($A83*10+1,'データ作成貼付２'!$B$2:$M$280,'データ完成'!I$1,FALSE))=TRUE,"",VLOOKUP($A83*10+1,'データ作成貼付２'!$B$2:$M$280,'データ完成'!I$1,FALSE))</f>
      </c>
      <c r="J83" s="12">
        <f>IF(ISERROR(VLOOKUP($A83*10+2,'データ作成貼付２'!$B$2:$M$280,'データ完成'!J$1,FALSE))=TRUE,"",VLOOKUP($A83*10+2,'データ作成貼付２'!$B$2:$M$280,'データ完成'!J$1,FALSE))</f>
      </c>
      <c r="K83" s="12">
        <f>IF(ISERROR(VLOOKUP($A83*10+3,'データ作成貼付２'!$B$2:$M$280,'データ完成'!K$1,FALSE))=TRUE,"",VLOOKUP($A83*10+3,'データ作成貼付２'!$B$2:$M$280,'データ完成'!K$1,FALSE))</f>
      </c>
      <c r="L83" s="13">
        <f>IF(ISERROR(VLOOKUP($A83*10+4,'データ作成貼付２'!$B$2:$M$280,'データ完成'!L$1,FALSE))=TRUE,"","○")</f>
      </c>
      <c r="M83" s="12">
        <f>IF(L83="","",VLOOKUP($H83,'記録入力1'!$E$159:$O$188,11,FALSE))</f>
      </c>
      <c r="N83" s="13">
        <f>IF(ISERROR(VLOOKUP($A83*10+5,'データ作成貼付２'!$B$2:$M$280,'データ完成'!N$1,FALSE))=TRUE,"","○")</f>
      </c>
      <c r="O83" s="12">
        <f>IF(N83="","",VLOOKUP($H83,'記録入力1'!$E$189:$O$288,11,FALSE))</f>
      </c>
      <c r="P83" s="12">
        <f>IF(I83="","",VLOOKUP(LEFT(I83,5),'初期設定1'!$E$18:$F$59,2,FALSE))</f>
      </c>
      <c r="Q83" s="12">
        <f t="shared" si="3"/>
      </c>
      <c r="R83" s="12" t="e">
        <f>VLOOKUP($Q83,'記録入力1'!$B$4:$I$285,8,FALSE)</f>
        <v>#N/A</v>
      </c>
      <c r="S83" s="12">
        <f>IF(J83="","",VLOOKUP(LEFT(J83,5),'初期設定1'!$E$18:$F$59,2,FALSE))</f>
      </c>
      <c r="T83" s="12">
        <f t="shared" si="4"/>
      </c>
      <c r="U83" s="12" t="e">
        <f>VLOOKUP($T83,'記録入力1'!$B$4:$I$285,8,FALSE)</f>
        <v>#N/A</v>
      </c>
      <c r="V83" s="12">
        <f>IF(K83="","",VLOOKUP(LEFT(K83,5),'初期設定1'!$E$18:$F$59,2,FALSE))</f>
      </c>
      <c r="W83" s="12">
        <f t="shared" si="5"/>
      </c>
      <c r="X83" s="12" t="e">
        <f>VLOOKUP($W83,'記録入力1'!$B$4:$I$285,8,FALSE)</f>
        <v>#N/A</v>
      </c>
      <c r="Y83" s="12">
        <f>IF(G83="","",VLOOKUP(VALUE(RIGHT(G83,6)),'学校番号'!$A$2:$B$51,2))</f>
      </c>
    </row>
    <row r="84" spans="1:25" ht="13.5">
      <c r="A84" s="5">
        <v>82</v>
      </c>
      <c r="B84" s="11">
        <f>IF(ISERROR(VLOOKUP($A84,'データ作成貼付２'!$A$2:$M$280,'データ完成'!B$1,FALSE))=TRUE,"",VLOOKUP($A84,'データ作成貼付２'!$A$2:$M$280,'データ完成'!B$1,FALSE))</f>
      </c>
      <c r="C84" s="11">
        <f>IF(ISERROR(VLOOKUP($A84,'データ作成貼付２'!$A$2:$M$280,'データ完成'!C$1,FALSE))=TRUE,"",VLOOKUP($A84,'データ作成貼付２'!$A$2:$M$280,'データ完成'!C$1,FALSE))</f>
      </c>
      <c r="D84" s="11">
        <f>IF(ISERROR(VLOOKUP($A84,'データ作成貼付２'!$A$2:$M$280,'データ完成'!D$1,FALSE))=TRUE,"",VLOOKUP($A84,'データ作成貼付２'!$A$2:$M$280,'データ完成'!D$1,FALSE))</f>
      </c>
      <c r="E84" s="11">
        <f>IF(ISERROR(VLOOKUP($A84,'データ作成貼付２'!$A$2:$M$280,'データ完成'!E$1,FALSE))=TRUE,"",VLOOKUP($A84,'データ作成貼付２'!$A$2:$M$280,'データ完成'!E$1,FALSE))</f>
      </c>
      <c r="F84" s="11">
        <f>IF(ISERROR(VLOOKUP($A84,'データ作成貼付２'!$A$2:$M$280,'データ完成'!F$1,FALSE))=TRUE,"",VLOOKUP($A84,'データ作成貼付２'!$A$2:$M$280,'データ完成'!F$1,FALSE))</f>
      </c>
      <c r="G84" s="11">
        <f>IF(ISERROR(VLOOKUP($A84,'データ作成貼付２'!$A$2:$M$280,'データ完成'!G$1,FALSE))=TRUE,"",VLOOKUP($A84,'データ作成貼付２'!$A$2:$M$280,'データ完成'!G$1,FALSE))</f>
      </c>
      <c r="H84" s="11">
        <f>IF(ISERROR(VLOOKUP($A84,'データ作成貼付２'!$A$2:$M$280,'データ完成'!H$1,FALSE))=TRUE,"",VLOOKUP($A84,'データ作成貼付２'!$A$2:$M$280,'データ完成'!H$1,FALSE))</f>
      </c>
      <c r="I84" s="12">
        <f>IF(ISERROR(VLOOKUP($A84*10+1,'データ作成貼付２'!$B$2:$M$280,'データ完成'!I$1,FALSE))=TRUE,"",VLOOKUP($A84*10+1,'データ作成貼付２'!$B$2:$M$280,'データ完成'!I$1,FALSE))</f>
      </c>
      <c r="J84" s="12">
        <f>IF(ISERROR(VLOOKUP($A84*10+2,'データ作成貼付２'!$B$2:$M$280,'データ完成'!J$1,FALSE))=TRUE,"",VLOOKUP($A84*10+2,'データ作成貼付２'!$B$2:$M$280,'データ完成'!J$1,FALSE))</f>
      </c>
      <c r="K84" s="12">
        <f>IF(ISERROR(VLOOKUP($A84*10+3,'データ作成貼付２'!$B$2:$M$280,'データ完成'!K$1,FALSE))=TRUE,"",VLOOKUP($A84*10+3,'データ作成貼付２'!$B$2:$M$280,'データ完成'!K$1,FALSE))</f>
      </c>
      <c r="L84" s="13">
        <f>IF(ISERROR(VLOOKUP($A84*10+4,'データ作成貼付２'!$B$2:$M$280,'データ完成'!L$1,FALSE))=TRUE,"","○")</f>
      </c>
      <c r="M84" s="12">
        <f>IF(L84="","",VLOOKUP($H84,'記録入力1'!$E$159:$O$188,11,FALSE))</f>
      </c>
      <c r="N84" s="13">
        <f>IF(ISERROR(VLOOKUP($A84*10+5,'データ作成貼付２'!$B$2:$M$280,'データ完成'!N$1,FALSE))=TRUE,"","○")</f>
      </c>
      <c r="O84" s="12">
        <f>IF(N84="","",VLOOKUP($H84,'記録入力1'!$E$189:$O$288,11,FALSE))</f>
      </c>
      <c r="P84" s="12">
        <f>IF(I84="","",VLOOKUP(LEFT(I84,5),'初期設定1'!$E$18:$F$59,2,FALSE))</f>
      </c>
      <c r="Q84" s="12">
        <f t="shared" si="3"/>
      </c>
      <c r="R84" s="12" t="e">
        <f>VLOOKUP($Q84,'記録入力1'!$B$4:$I$285,8,FALSE)</f>
        <v>#N/A</v>
      </c>
      <c r="S84" s="12">
        <f>IF(J84="","",VLOOKUP(LEFT(J84,5),'初期設定1'!$E$18:$F$59,2,FALSE))</f>
      </c>
      <c r="T84" s="12">
        <f t="shared" si="4"/>
      </c>
      <c r="U84" s="12" t="e">
        <f>VLOOKUP($T84,'記録入力1'!$B$4:$I$285,8,FALSE)</f>
        <v>#N/A</v>
      </c>
      <c r="V84" s="12">
        <f>IF(K84="","",VLOOKUP(LEFT(K84,5),'初期設定1'!$E$18:$F$59,2,FALSE))</f>
      </c>
      <c r="W84" s="12">
        <f t="shared" si="5"/>
      </c>
      <c r="X84" s="12" t="e">
        <f>VLOOKUP($W84,'記録入力1'!$B$4:$I$285,8,FALSE)</f>
        <v>#N/A</v>
      </c>
      <c r="Y84" s="12">
        <f>IF(G84="","",VLOOKUP(VALUE(RIGHT(G84,6)),'学校番号'!$A$2:$B$51,2))</f>
      </c>
    </row>
    <row r="85" spans="1:25" ht="13.5">
      <c r="A85" s="5">
        <v>83</v>
      </c>
      <c r="B85" s="11">
        <f>IF(ISERROR(VLOOKUP($A85,'データ作成貼付２'!$A$2:$M$280,'データ完成'!B$1,FALSE))=TRUE,"",VLOOKUP($A85,'データ作成貼付２'!$A$2:$M$280,'データ完成'!B$1,FALSE))</f>
      </c>
      <c r="C85" s="11">
        <f>IF(ISERROR(VLOOKUP($A85,'データ作成貼付２'!$A$2:$M$280,'データ完成'!C$1,FALSE))=TRUE,"",VLOOKUP($A85,'データ作成貼付２'!$A$2:$M$280,'データ完成'!C$1,FALSE))</f>
      </c>
      <c r="D85" s="11">
        <f>IF(ISERROR(VLOOKUP($A85,'データ作成貼付２'!$A$2:$M$280,'データ完成'!D$1,FALSE))=TRUE,"",VLOOKUP($A85,'データ作成貼付２'!$A$2:$M$280,'データ完成'!D$1,FALSE))</f>
      </c>
      <c r="E85" s="11">
        <f>IF(ISERROR(VLOOKUP($A85,'データ作成貼付２'!$A$2:$M$280,'データ完成'!E$1,FALSE))=TRUE,"",VLOOKUP($A85,'データ作成貼付２'!$A$2:$M$280,'データ完成'!E$1,FALSE))</f>
      </c>
      <c r="F85" s="11">
        <f>IF(ISERROR(VLOOKUP($A85,'データ作成貼付２'!$A$2:$M$280,'データ完成'!F$1,FALSE))=TRUE,"",VLOOKUP($A85,'データ作成貼付２'!$A$2:$M$280,'データ完成'!F$1,FALSE))</f>
      </c>
      <c r="G85" s="11">
        <f>IF(ISERROR(VLOOKUP($A85,'データ作成貼付２'!$A$2:$M$280,'データ完成'!G$1,FALSE))=TRUE,"",VLOOKUP($A85,'データ作成貼付２'!$A$2:$M$280,'データ完成'!G$1,FALSE))</f>
      </c>
      <c r="H85" s="11">
        <f>IF(ISERROR(VLOOKUP($A85,'データ作成貼付２'!$A$2:$M$280,'データ完成'!H$1,FALSE))=TRUE,"",VLOOKUP($A85,'データ作成貼付２'!$A$2:$M$280,'データ完成'!H$1,FALSE))</f>
      </c>
      <c r="I85" s="12">
        <f>IF(ISERROR(VLOOKUP($A85*10+1,'データ作成貼付２'!$B$2:$M$280,'データ完成'!I$1,FALSE))=TRUE,"",VLOOKUP($A85*10+1,'データ作成貼付２'!$B$2:$M$280,'データ完成'!I$1,FALSE))</f>
      </c>
      <c r="J85" s="12">
        <f>IF(ISERROR(VLOOKUP($A85*10+2,'データ作成貼付２'!$B$2:$M$280,'データ完成'!J$1,FALSE))=TRUE,"",VLOOKUP($A85*10+2,'データ作成貼付２'!$B$2:$M$280,'データ完成'!J$1,FALSE))</f>
      </c>
      <c r="K85" s="12">
        <f>IF(ISERROR(VLOOKUP($A85*10+3,'データ作成貼付２'!$B$2:$M$280,'データ完成'!K$1,FALSE))=TRUE,"",VLOOKUP($A85*10+3,'データ作成貼付２'!$B$2:$M$280,'データ完成'!K$1,FALSE))</f>
      </c>
      <c r="L85" s="13">
        <f>IF(ISERROR(VLOOKUP($A85*10+4,'データ作成貼付２'!$B$2:$M$280,'データ完成'!L$1,FALSE))=TRUE,"","○")</f>
      </c>
      <c r="M85" s="12">
        <f>IF(L85="","",VLOOKUP($H85,'記録入力1'!$E$159:$O$188,11,FALSE))</f>
      </c>
      <c r="N85" s="13">
        <f>IF(ISERROR(VLOOKUP($A85*10+5,'データ作成貼付２'!$B$2:$M$280,'データ完成'!N$1,FALSE))=TRUE,"","○")</f>
      </c>
      <c r="O85" s="12">
        <f>IF(N85="","",VLOOKUP($H85,'記録入力1'!$E$189:$O$288,11,FALSE))</f>
      </c>
      <c r="P85" s="12">
        <f>IF(I85="","",VLOOKUP(LEFT(I85,5),'初期設定1'!$E$18:$F$59,2,FALSE))</f>
      </c>
      <c r="Q85" s="12">
        <f t="shared" si="3"/>
      </c>
      <c r="R85" s="12" t="e">
        <f>VLOOKUP($Q85,'記録入力1'!$B$4:$I$285,8,FALSE)</f>
        <v>#N/A</v>
      </c>
      <c r="S85" s="12">
        <f>IF(J85="","",VLOOKUP(LEFT(J85,5),'初期設定1'!$E$18:$F$59,2,FALSE))</f>
      </c>
      <c r="T85" s="12">
        <f t="shared" si="4"/>
      </c>
      <c r="U85" s="12" t="e">
        <f>VLOOKUP($T85,'記録入力1'!$B$4:$I$285,8,FALSE)</f>
        <v>#N/A</v>
      </c>
      <c r="V85" s="12">
        <f>IF(K85="","",VLOOKUP(LEFT(K85,5),'初期設定1'!$E$18:$F$59,2,FALSE))</f>
      </c>
      <c r="W85" s="12">
        <f t="shared" si="5"/>
      </c>
      <c r="X85" s="12" t="e">
        <f>VLOOKUP($W85,'記録入力1'!$B$4:$I$285,8,FALSE)</f>
        <v>#N/A</v>
      </c>
      <c r="Y85" s="12">
        <f>IF(G85="","",VLOOKUP(VALUE(RIGHT(G85,6)),'学校番号'!$A$2:$B$51,2))</f>
      </c>
    </row>
    <row r="86" spans="1:25" ht="13.5">
      <c r="A86" s="5">
        <v>84</v>
      </c>
      <c r="B86" s="11">
        <f>IF(ISERROR(VLOOKUP($A86,'データ作成貼付２'!$A$2:$M$280,'データ完成'!B$1,FALSE))=TRUE,"",VLOOKUP($A86,'データ作成貼付２'!$A$2:$M$280,'データ完成'!B$1,FALSE))</f>
      </c>
      <c r="C86" s="11">
        <f>IF(ISERROR(VLOOKUP($A86,'データ作成貼付２'!$A$2:$M$280,'データ完成'!C$1,FALSE))=TRUE,"",VLOOKUP($A86,'データ作成貼付２'!$A$2:$M$280,'データ完成'!C$1,FALSE))</f>
      </c>
      <c r="D86" s="11">
        <f>IF(ISERROR(VLOOKUP($A86,'データ作成貼付２'!$A$2:$M$280,'データ完成'!D$1,FALSE))=TRUE,"",VLOOKUP($A86,'データ作成貼付２'!$A$2:$M$280,'データ完成'!D$1,FALSE))</f>
      </c>
      <c r="E86" s="11">
        <f>IF(ISERROR(VLOOKUP($A86,'データ作成貼付２'!$A$2:$M$280,'データ完成'!E$1,FALSE))=TRUE,"",VLOOKUP($A86,'データ作成貼付２'!$A$2:$M$280,'データ完成'!E$1,FALSE))</f>
      </c>
      <c r="F86" s="11">
        <f>IF(ISERROR(VLOOKUP($A86,'データ作成貼付２'!$A$2:$M$280,'データ完成'!F$1,FALSE))=TRUE,"",VLOOKUP($A86,'データ作成貼付２'!$A$2:$M$280,'データ完成'!F$1,FALSE))</f>
      </c>
      <c r="G86" s="11">
        <f>IF(ISERROR(VLOOKUP($A86,'データ作成貼付２'!$A$2:$M$280,'データ完成'!G$1,FALSE))=TRUE,"",VLOOKUP($A86,'データ作成貼付２'!$A$2:$M$280,'データ完成'!G$1,FALSE))</f>
      </c>
      <c r="H86" s="11">
        <f>IF(ISERROR(VLOOKUP($A86,'データ作成貼付２'!$A$2:$M$280,'データ完成'!H$1,FALSE))=TRUE,"",VLOOKUP($A86,'データ作成貼付２'!$A$2:$M$280,'データ完成'!H$1,FALSE))</f>
      </c>
      <c r="I86" s="12">
        <f>IF(ISERROR(VLOOKUP($A86*10+1,'データ作成貼付２'!$B$2:$M$280,'データ完成'!I$1,FALSE))=TRUE,"",VLOOKUP($A86*10+1,'データ作成貼付２'!$B$2:$M$280,'データ完成'!I$1,FALSE))</f>
      </c>
      <c r="J86" s="12">
        <f>IF(ISERROR(VLOOKUP($A86*10+2,'データ作成貼付２'!$B$2:$M$280,'データ完成'!J$1,FALSE))=TRUE,"",VLOOKUP($A86*10+2,'データ作成貼付２'!$B$2:$M$280,'データ完成'!J$1,FALSE))</f>
      </c>
      <c r="K86" s="12">
        <f>IF(ISERROR(VLOOKUP($A86*10+3,'データ作成貼付２'!$B$2:$M$280,'データ完成'!K$1,FALSE))=TRUE,"",VLOOKUP($A86*10+3,'データ作成貼付２'!$B$2:$M$280,'データ完成'!K$1,FALSE))</f>
      </c>
      <c r="L86" s="13">
        <f>IF(ISERROR(VLOOKUP($A86*10+4,'データ作成貼付２'!$B$2:$M$280,'データ完成'!L$1,FALSE))=TRUE,"","○")</f>
      </c>
      <c r="M86" s="12">
        <f>IF(L86="","",VLOOKUP($H86,'記録入力1'!$E$159:$O$188,11,FALSE))</f>
      </c>
      <c r="N86" s="13">
        <f>IF(ISERROR(VLOOKUP($A86*10+5,'データ作成貼付２'!$B$2:$M$280,'データ完成'!N$1,FALSE))=TRUE,"","○")</f>
      </c>
      <c r="O86" s="12">
        <f>IF(N86="","",VLOOKUP($H86,'記録入力1'!$E$189:$O$288,11,FALSE))</f>
      </c>
      <c r="P86" s="12">
        <f>IF(I86="","",VLOOKUP(LEFT(I86,5),'初期設定1'!$E$18:$F$59,2,FALSE))</f>
      </c>
      <c r="Q86" s="12">
        <f t="shared" si="3"/>
      </c>
      <c r="R86" s="12" t="e">
        <f>VLOOKUP($Q86,'記録入力1'!$B$4:$I$285,8,FALSE)</f>
        <v>#N/A</v>
      </c>
      <c r="S86" s="12">
        <f>IF(J86="","",VLOOKUP(LEFT(J86,5),'初期設定1'!$E$18:$F$59,2,FALSE))</f>
      </c>
      <c r="T86" s="12">
        <f t="shared" si="4"/>
      </c>
      <c r="U86" s="12" t="e">
        <f>VLOOKUP($T86,'記録入力1'!$B$4:$I$285,8,FALSE)</f>
        <v>#N/A</v>
      </c>
      <c r="V86" s="12">
        <f>IF(K86="","",VLOOKUP(LEFT(K86,5),'初期設定1'!$E$18:$F$59,2,FALSE))</f>
      </c>
      <c r="W86" s="12">
        <f t="shared" si="5"/>
      </c>
      <c r="X86" s="12" t="e">
        <f>VLOOKUP($W86,'記録入力1'!$B$4:$I$285,8,FALSE)</f>
        <v>#N/A</v>
      </c>
      <c r="Y86" s="12">
        <f>IF(G86="","",VLOOKUP(VALUE(RIGHT(G86,6)),'学校番号'!$A$2:$B$51,2))</f>
      </c>
    </row>
    <row r="87" spans="1:25" ht="13.5">
      <c r="A87" s="5">
        <v>85</v>
      </c>
      <c r="B87" s="11">
        <f>IF(ISERROR(VLOOKUP($A87,'データ作成貼付２'!$A$2:$M$280,'データ完成'!B$1,FALSE))=TRUE,"",VLOOKUP($A87,'データ作成貼付２'!$A$2:$M$280,'データ完成'!B$1,FALSE))</f>
      </c>
      <c r="C87" s="11">
        <f>IF(ISERROR(VLOOKUP($A87,'データ作成貼付２'!$A$2:$M$280,'データ完成'!C$1,FALSE))=TRUE,"",VLOOKUP($A87,'データ作成貼付２'!$A$2:$M$280,'データ完成'!C$1,FALSE))</f>
      </c>
      <c r="D87" s="11">
        <f>IF(ISERROR(VLOOKUP($A87,'データ作成貼付２'!$A$2:$M$280,'データ完成'!D$1,FALSE))=TRUE,"",VLOOKUP($A87,'データ作成貼付２'!$A$2:$M$280,'データ完成'!D$1,FALSE))</f>
      </c>
      <c r="E87" s="11">
        <f>IF(ISERROR(VLOOKUP($A87,'データ作成貼付２'!$A$2:$M$280,'データ完成'!E$1,FALSE))=TRUE,"",VLOOKUP($A87,'データ作成貼付２'!$A$2:$M$280,'データ完成'!E$1,FALSE))</f>
      </c>
      <c r="F87" s="11">
        <f>IF(ISERROR(VLOOKUP($A87,'データ作成貼付２'!$A$2:$M$280,'データ完成'!F$1,FALSE))=TRUE,"",VLOOKUP($A87,'データ作成貼付２'!$A$2:$M$280,'データ完成'!F$1,FALSE))</f>
      </c>
      <c r="G87" s="11">
        <f>IF(ISERROR(VLOOKUP($A87,'データ作成貼付２'!$A$2:$M$280,'データ完成'!G$1,FALSE))=TRUE,"",VLOOKUP($A87,'データ作成貼付２'!$A$2:$M$280,'データ完成'!G$1,FALSE))</f>
      </c>
      <c r="H87" s="11">
        <f>IF(ISERROR(VLOOKUP($A87,'データ作成貼付２'!$A$2:$M$280,'データ完成'!H$1,FALSE))=TRUE,"",VLOOKUP($A87,'データ作成貼付２'!$A$2:$M$280,'データ完成'!H$1,FALSE))</f>
      </c>
      <c r="I87" s="12">
        <f>IF(ISERROR(VLOOKUP($A87*10+1,'データ作成貼付２'!$B$2:$M$280,'データ完成'!I$1,FALSE))=TRUE,"",VLOOKUP($A87*10+1,'データ作成貼付２'!$B$2:$M$280,'データ完成'!I$1,FALSE))</f>
      </c>
      <c r="J87" s="12">
        <f>IF(ISERROR(VLOOKUP($A87*10+2,'データ作成貼付２'!$B$2:$M$280,'データ完成'!J$1,FALSE))=TRUE,"",VLOOKUP($A87*10+2,'データ作成貼付２'!$B$2:$M$280,'データ完成'!J$1,FALSE))</f>
      </c>
      <c r="K87" s="12">
        <f>IF(ISERROR(VLOOKUP($A87*10+3,'データ作成貼付２'!$B$2:$M$280,'データ完成'!K$1,FALSE))=TRUE,"",VLOOKUP($A87*10+3,'データ作成貼付２'!$B$2:$M$280,'データ完成'!K$1,FALSE))</f>
      </c>
      <c r="L87" s="13">
        <f>IF(ISERROR(VLOOKUP($A87*10+4,'データ作成貼付２'!$B$2:$M$280,'データ完成'!L$1,FALSE))=TRUE,"","○")</f>
      </c>
      <c r="M87" s="12">
        <f>IF(L87="","",VLOOKUP($H87,'記録入力1'!$E$159:$O$188,11,FALSE))</f>
      </c>
      <c r="N87" s="13">
        <f>IF(ISERROR(VLOOKUP($A87*10+5,'データ作成貼付２'!$B$2:$M$280,'データ完成'!N$1,FALSE))=TRUE,"","○")</f>
      </c>
      <c r="O87" s="12">
        <f>IF(N87="","",VLOOKUP($H87,'記録入力1'!$E$189:$O$288,11,FALSE))</f>
      </c>
      <c r="P87" s="12">
        <f>IF(I87="","",VLOOKUP(LEFT(I87,5),'初期設定1'!$E$18:$F$59,2,FALSE))</f>
      </c>
      <c r="Q87" s="12">
        <f t="shared" si="3"/>
      </c>
      <c r="R87" s="12" t="e">
        <f>VLOOKUP($Q87,'記録入力1'!$B$4:$I$285,8,FALSE)</f>
        <v>#N/A</v>
      </c>
      <c r="S87" s="12">
        <f>IF(J87="","",VLOOKUP(LEFT(J87,5),'初期設定1'!$E$18:$F$59,2,FALSE))</f>
      </c>
      <c r="T87" s="12">
        <f t="shared" si="4"/>
      </c>
      <c r="U87" s="12" t="e">
        <f>VLOOKUP($T87,'記録入力1'!$B$4:$I$285,8,FALSE)</f>
        <v>#N/A</v>
      </c>
      <c r="V87" s="12">
        <f>IF(K87="","",VLOOKUP(LEFT(K87,5),'初期設定1'!$E$18:$F$59,2,FALSE))</f>
      </c>
      <c r="W87" s="12">
        <f t="shared" si="5"/>
      </c>
      <c r="X87" s="12" t="e">
        <f>VLOOKUP($W87,'記録入力1'!$B$4:$I$285,8,FALSE)</f>
        <v>#N/A</v>
      </c>
      <c r="Y87" s="12">
        <f>IF(G87="","",VLOOKUP(VALUE(RIGHT(G87,6)),'学校番号'!$A$2:$B$51,2))</f>
      </c>
    </row>
    <row r="88" spans="1:25" ht="13.5">
      <c r="A88" s="5">
        <v>86</v>
      </c>
      <c r="B88" s="11">
        <f>IF(ISERROR(VLOOKUP($A88,'データ作成貼付２'!$A$2:$M$280,'データ完成'!B$1,FALSE))=TRUE,"",VLOOKUP($A88,'データ作成貼付２'!$A$2:$M$280,'データ完成'!B$1,FALSE))</f>
      </c>
      <c r="C88" s="11">
        <f>IF(ISERROR(VLOOKUP($A88,'データ作成貼付２'!$A$2:$M$280,'データ完成'!C$1,FALSE))=TRUE,"",VLOOKUP($A88,'データ作成貼付２'!$A$2:$M$280,'データ完成'!C$1,FALSE))</f>
      </c>
      <c r="D88" s="11">
        <f>IF(ISERROR(VLOOKUP($A88,'データ作成貼付２'!$A$2:$M$280,'データ完成'!D$1,FALSE))=TRUE,"",VLOOKUP($A88,'データ作成貼付２'!$A$2:$M$280,'データ完成'!D$1,FALSE))</f>
      </c>
      <c r="E88" s="11">
        <f>IF(ISERROR(VLOOKUP($A88,'データ作成貼付２'!$A$2:$M$280,'データ完成'!E$1,FALSE))=TRUE,"",VLOOKUP($A88,'データ作成貼付２'!$A$2:$M$280,'データ完成'!E$1,FALSE))</f>
      </c>
      <c r="F88" s="11">
        <f>IF(ISERROR(VLOOKUP($A88,'データ作成貼付２'!$A$2:$M$280,'データ完成'!F$1,FALSE))=TRUE,"",VLOOKUP($A88,'データ作成貼付２'!$A$2:$M$280,'データ完成'!F$1,FALSE))</f>
      </c>
      <c r="G88" s="11">
        <f>IF(ISERROR(VLOOKUP($A88,'データ作成貼付２'!$A$2:$M$280,'データ完成'!G$1,FALSE))=TRUE,"",VLOOKUP($A88,'データ作成貼付２'!$A$2:$M$280,'データ完成'!G$1,FALSE))</f>
      </c>
      <c r="H88" s="11">
        <f>IF(ISERROR(VLOOKUP($A88,'データ作成貼付２'!$A$2:$M$280,'データ完成'!H$1,FALSE))=TRUE,"",VLOOKUP($A88,'データ作成貼付２'!$A$2:$M$280,'データ完成'!H$1,FALSE))</f>
      </c>
      <c r="I88" s="12">
        <f>IF(ISERROR(VLOOKUP($A88*10+1,'データ作成貼付２'!$B$2:$M$280,'データ完成'!I$1,FALSE))=TRUE,"",VLOOKUP($A88*10+1,'データ作成貼付２'!$B$2:$M$280,'データ完成'!I$1,FALSE))</f>
      </c>
      <c r="J88" s="12">
        <f>IF(ISERROR(VLOOKUP($A88*10+2,'データ作成貼付２'!$B$2:$M$280,'データ完成'!J$1,FALSE))=TRUE,"",VLOOKUP($A88*10+2,'データ作成貼付２'!$B$2:$M$280,'データ完成'!J$1,FALSE))</f>
      </c>
      <c r="K88" s="12">
        <f>IF(ISERROR(VLOOKUP($A88*10+3,'データ作成貼付２'!$B$2:$M$280,'データ完成'!K$1,FALSE))=TRUE,"",VLOOKUP($A88*10+3,'データ作成貼付２'!$B$2:$M$280,'データ完成'!K$1,FALSE))</f>
      </c>
      <c r="L88" s="13">
        <f>IF(ISERROR(VLOOKUP($A88*10+4,'データ作成貼付２'!$B$2:$M$280,'データ完成'!L$1,FALSE))=TRUE,"","○")</f>
      </c>
      <c r="M88" s="12">
        <f>IF(L88="","",VLOOKUP($H88,'記録入力1'!$E$159:$O$188,11,FALSE))</f>
      </c>
      <c r="N88" s="13">
        <f>IF(ISERROR(VLOOKUP($A88*10+5,'データ作成貼付２'!$B$2:$M$280,'データ完成'!N$1,FALSE))=TRUE,"","○")</f>
      </c>
      <c r="O88" s="12">
        <f>IF(N88="","",VLOOKUP($H88,'記録入力1'!$E$189:$O$288,11,FALSE))</f>
      </c>
      <c r="P88" s="12">
        <f>IF(I88="","",VLOOKUP(LEFT(I88,5),'初期設定1'!$E$18:$F$59,2,FALSE))</f>
      </c>
      <c r="Q88" s="12">
        <f t="shared" si="3"/>
      </c>
      <c r="R88" s="12" t="e">
        <f>VLOOKUP($Q88,'記録入力1'!$B$4:$I$285,8,FALSE)</f>
        <v>#N/A</v>
      </c>
      <c r="S88" s="12">
        <f>IF(J88="","",VLOOKUP(LEFT(J88,5),'初期設定1'!$E$18:$F$59,2,FALSE))</f>
      </c>
      <c r="T88" s="12">
        <f t="shared" si="4"/>
      </c>
      <c r="U88" s="12" t="e">
        <f>VLOOKUP($T88,'記録入力1'!$B$4:$I$285,8,FALSE)</f>
        <v>#N/A</v>
      </c>
      <c r="V88" s="12">
        <f>IF(K88="","",VLOOKUP(LEFT(K88,5),'初期設定1'!$E$18:$F$59,2,FALSE))</f>
      </c>
      <c r="W88" s="12">
        <f t="shared" si="5"/>
      </c>
      <c r="X88" s="12" t="e">
        <f>VLOOKUP($W88,'記録入力1'!$B$4:$I$285,8,FALSE)</f>
        <v>#N/A</v>
      </c>
      <c r="Y88" s="12">
        <f>IF(G88="","",VLOOKUP(VALUE(RIGHT(G88,6)),'学校番号'!$A$2:$B$51,2))</f>
      </c>
    </row>
    <row r="89" spans="1:25" ht="13.5">
      <c r="A89" s="5">
        <v>87</v>
      </c>
      <c r="B89" s="11">
        <f>IF(ISERROR(VLOOKUP($A89,'データ作成貼付２'!$A$2:$M$280,'データ完成'!B$1,FALSE))=TRUE,"",VLOOKUP($A89,'データ作成貼付２'!$A$2:$M$280,'データ完成'!B$1,FALSE))</f>
      </c>
      <c r="C89" s="11">
        <f>IF(ISERROR(VLOOKUP($A89,'データ作成貼付２'!$A$2:$M$280,'データ完成'!C$1,FALSE))=TRUE,"",VLOOKUP($A89,'データ作成貼付２'!$A$2:$M$280,'データ完成'!C$1,FALSE))</f>
      </c>
      <c r="D89" s="11">
        <f>IF(ISERROR(VLOOKUP($A89,'データ作成貼付２'!$A$2:$M$280,'データ完成'!D$1,FALSE))=TRUE,"",VLOOKUP($A89,'データ作成貼付２'!$A$2:$M$280,'データ完成'!D$1,FALSE))</f>
      </c>
      <c r="E89" s="11">
        <f>IF(ISERROR(VLOOKUP($A89,'データ作成貼付２'!$A$2:$M$280,'データ完成'!E$1,FALSE))=TRUE,"",VLOOKUP($A89,'データ作成貼付２'!$A$2:$M$280,'データ完成'!E$1,FALSE))</f>
      </c>
      <c r="F89" s="11">
        <f>IF(ISERROR(VLOOKUP($A89,'データ作成貼付２'!$A$2:$M$280,'データ完成'!F$1,FALSE))=TRUE,"",VLOOKUP($A89,'データ作成貼付２'!$A$2:$M$280,'データ完成'!F$1,FALSE))</f>
      </c>
      <c r="G89" s="11">
        <f>IF(ISERROR(VLOOKUP($A89,'データ作成貼付２'!$A$2:$M$280,'データ完成'!G$1,FALSE))=TRUE,"",VLOOKUP($A89,'データ作成貼付２'!$A$2:$M$280,'データ完成'!G$1,FALSE))</f>
      </c>
      <c r="H89" s="11">
        <f>IF(ISERROR(VLOOKUP($A89,'データ作成貼付２'!$A$2:$M$280,'データ完成'!H$1,FALSE))=TRUE,"",VLOOKUP($A89,'データ作成貼付２'!$A$2:$M$280,'データ完成'!H$1,FALSE))</f>
      </c>
      <c r="I89" s="12">
        <f>IF(ISERROR(VLOOKUP($A89*10+1,'データ作成貼付２'!$B$2:$M$280,'データ完成'!I$1,FALSE))=TRUE,"",VLOOKUP($A89*10+1,'データ作成貼付２'!$B$2:$M$280,'データ完成'!I$1,FALSE))</f>
      </c>
      <c r="J89" s="12">
        <f>IF(ISERROR(VLOOKUP($A89*10+2,'データ作成貼付２'!$B$2:$M$280,'データ完成'!J$1,FALSE))=TRUE,"",VLOOKUP($A89*10+2,'データ作成貼付２'!$B$2:$M$280,'データ完成'!J$1,FALSE))</f>
      </c>
      <c r="K89" s="12">
        <f>IF(ISERROR(VLOOKUP($A89*10+3,'データ作成貼付２'!$B$2:$M$280,'データ完成'!K$1,FALSE))=TRUE,"",VLOOKUP($A89*10+3,'データ作成貼付２'!$B$2:$M$280,'データ完成'!K$1,FALSE))</f>
      </c>
      <c r="L89" s="13">
        <f>IF(ISERROR(VLOOKUP($A89*10+4,'データ作成貼付２'!$B$2:$M$280,'データ完成'!L$1,FALSE))=TRUE,"","○")</f>
      </c>
      <c r="M89" s="12">
        <f>IF(L89="","",VLOOKUP($H89,'記録入力1'!$E$159:$O$188,11,FALSE))</f>
      </c>
      <c r="N89" s="13">
        <f>IF(ISERROR(VLOOKUP($A89*10+5,'データ作成貼付２'!$B$2:$M$280,'データ完成'!N$1,FALSE))=TRUE,"","○")</f>
      </c>
      <c r="O89" s="12">
        <f>IF(N89="","",VLOOKUP($H89,'記録入力1'!$E$189:$O$288,11,FALSE))</f>
      </c>
      <c r="P89" s="12">
        <f>IF(I89="","",VLOOKUP(LEFT(I89,5),'初期設定1'!$E$18:$F$59,2,FALSE))</f>
      </c>
      <c r="Q89" s="12">
        <f t="shared" si="3"/>
      </c>
      <c r="R89" s="12" t="e">
        <f>VLOOKUP($Q89,'記録入力1'!$B$4:$I$285,8,FALSE)</f>
        <v>#N/A</v>
      </c>
      <c r="S89" s="12">
        <f>IF(J89="","",VLOOKUP(LEFT(J89,5),'初期設定1'!$E$18:$F$59,2,FALSE))</f>
      </c>
      <c r="T89" s="12">
        <f t="shared" si="4"/>
      </c>
      <c r="U89" s="12" t="e">
        <f>VLOOKUP($T89,'記録入力1'!$B$4:$I$285,8,FALSE)</f>
        <v>#N/A</v>
      </c>
      <c r="V89" s="12">
        <f>IF(K89="","",VLOOKUP(LEFT(K89,5),'初期設定1'!$E$18:$F$59,2,FALSE))</f>
      </c>
      <c r="W89" s="12">
        <f t="shared" si="5"/>
      </c>
      <c r="X89" s="12" t="e">
        <f>VLOOKUP($W89,'記録入力1'!$B$4:$I$285,8,FALSE)</f>
        <v>#N/A</v>
      </c>
      <c r="Y89" s="12">
        <f>IF(G89="","",VLOOKUP(VALUE(RIGHT(G89,6)),'学校番号'!$A$2:$B$51,2))</f>
      </c>
    </row>
    <row r="90" spans="1:25" ht="13.5">
      <c r="A90" s="5">
        <v>88</v>
      </c>
      <c r="B90" s="11">
        <f>IF(ISERROR(VLOOKUP($A90,'データ作成貼付２'!$A$2:$M$280,'データ完成'!B$1,FALSE))=TRUE,"",VLOOKUP($A90,'データ作成貼付２'!$A$2:$M$280,'データ完成'!B$1,FALSE))</f>
      </c>
      <c r="C90" s="11">
        <f>IF(ISERROR(VLOOKUP($A90,'データ作成貼付２'!$A$2:$M$280,'データ完成'!C$1,FALSE))=TRUE,"",VLOOKUP($A90,'データ作成貼付２'!$A$2:$M$280,'データ完成'!C$1,FALSE))</f>
      </c>
      <c r="D90" s="11">
        <f>IF(ISERROR(VLOOKUP($A90,'データ作成貼付２'!$A$2:$M$280,'データ完成'!D$1,FALSE))=TRUE,"",VLOOKUP($A90,'データ作成貼付２'!$A$2:$M$280,'データ完成'!D$1,FALSE))</f>
      </c>
      <c r="E90" s="11">
        <f>IF(ISERROR(VLOOKUP($A90,'データ作成貼付２'!$A$2:$M$280,'データ完成'!E$1,FALSE))=TRUE,"",VLOOKUP($A90,'データ作成貼付２'!$A$2:$M$280,'データ完成'!E$1,FALSE))</f>
      </c>
      <c r="F90" s="11">
        <f>IF(ISERROR(VLOOKUP($A90,'データ作成貼付２'!$A$2:$M$280,'データ完成'!F$1,FALSE))=TRUE,"",VLOOKUP($A90,'データ作成貼付２'!$A$2:$M$280,'データ完成'!F$1,FALSE))</f>
      </c>
      <c r="G90" s="11">
        <f>IF(ISERROR(VLOOKUP($A90,'データ作成貼付２'!$A$2:$M$280,'データ完成'!G$1,FALSE))=TRUE,"",VLOOKUP($A90,'データ作成貼付２'!$A$2:$M$280,'データ完成'!G$1,FALSE))</f>
      </c>
      <c r="H90" s="11">
        <f>IF(ISERROR(VLOOKUP($A90,'データ作成貼付２'!$A$2:$M$280,'データ完成'!H$1,FALSE))=TRUE,"",VLOOKUP($A90,'データ作成貼付２'!$A$2:$M$280,'データ完成'!H$1,FALSE))</f>
      </c>
      <c r="I90" s="12">
        <f>IF(ISERROR(VLOOKUP($A90*10+1,'データ作成貼付２'!$B$2:$M$280,'データ完成'!I$1,FALSE))=TRUE,"",VLOOKUP($A90*10+1,'データ作成貼付２'!$B$2:$M$280,'データ完成'!I$1,FALSE))</f>
      </c>
      <c r="J90" s="12">
        <f>IF(ISERROR(VLOOKUP($A90*10+2,'データ作成貼付２'!$B$2:$M$280,'データ完成'!J$1,FALSE))=TRUE,"",VLOOKUP($A90*10+2,'データ作成貼付２'!$B$2:$M$280,'データ完成'!J$1,FALSE))</f>
      </c>
      <c r="K90" s="12">
        <f>IF(ISERROR(VLOOKUP($A90*10+3,'データ作成貼付２'!$B$2:$M$280,'データ完成'!K$1,FALSE))=TRUE,"",VLOOKUP($A90*10+3,'データ作成貼付２'!$B$2:$M$280,'データ完成'!K$1,FALSE))</f>
      </c>
      <c r="L90" s="13">
        <f>IF(ISERROR(VLOOKUP($A90*10+4,'データ作成貼付２'!$B$2:$M$280,'データ完成'!L$1,FALSE))=TRUE,"","○")</f>
      </c>
      <c r="M90" s="12">
        <f>IF(L90="","",VLOOKUP($H90,'記録入力1'!$E$159:$O$188,11,FALSE))</f>
      </c>
      <c r="N90" s="13">
        <f>IF(ISERROR(VLOOKUP($A90*10+5,'データ作成貼付２'!$B$2:$M$280,'データ完成'!N$1,FALSE))=TRUE,"","○")</f>
      </c>
      <c r="O90" s="12">
        <f>IF(N90="","",VLOOKUP($H90,'記録入力1'!$E$189:$O$288,11,FALSE))</f>
      </c>
      <c r="P90" s="12">
        <f>IF(I90="","",VLOOKUP(LEFT(I90,5),'初期設定1'!$E$18:$F$59,2,FALSE))</f>
      </c>
      <c r="Q90" s="12">
        <f t="shared" si="3"/>
      </c>
      <c r="R90" s="12" t="e">
        <f>VLOOKUP($Q90,'記録入力1'!$B$4:$I$285,8,FALSE)</f>
        <v>#N/A</v>
      </c>
      <c r="S90" s="12">
        <f>IF(J90="","",VLOOKUP(LEFT(J90,5),'初期設定1'!$E$18:$F$59,2,FALSE))</f>
      </c>
      <c r="T90" s="12">
        <f t="shared" si="4"/>
      </c>
      <c r="U90" s="12" t="e">
        <f>VLOOKUP($T90,'記録入力1'!$B$4:$I$285,8,FALSE)</f>
        <v>#N/A</v>
      </c>
      <c r="V90" s="12">
        <f>IF(K90="","",VLOOKUP(LEFT(K90,5),'初期設定1'!$E$18:$F$59,2,FALSE))</f>
      </c>
      <c r="W90" s="12">
        <f t="shared" si="5"/>
      </c>
      <c r="X90" s="12" t="e">
        <f>VLOOKUP($W90,'記録入力1'!$B$4:$I$285,8,FALSE)</f>
        <v>#N/A</v>
      </c>
      <c r="Y90" s="12">
        <f>IF(G90="","",VLOOKUP(VALUE(RIGHT(G90,6)),'学校番号'!$A$2:$B$51,2))</f>
      </c>
    </row>
    <row r="91" spans="1:25" ht="13.5">
      <c r="A91" s="5">
        <v>89</v>
      </c>
      <c r="B91" s="11">
        <f>IF(ISERROR(VLOOKUP($A91,'データ作成貼付２'!$A$2:$M$280,'データ完成'!B$1,FALSE))=TRUE,"",VLOOKUP($A91,'データ作成貼付２'!$A$2:$M$280,'データ完成'!B$1,FALSE))</f>
      </c>
      <c r="C91" s="11">
        <f>IF(ISERROR(VLOOKUP($A91,'データ作成貼付２'!$A$2:$M$280,'データ完成'!C$1,FALSE))=TRUE,"",VLOOKUP($A91,'データ作成貼付２'!$A$2:$M$280,'データ完成'!C$1,FALSE))</f>
      </c>
      <c r="D91" s="11">
        <f>IF(ISERROR(VLOOKUP($A91,'データ作成貼付２'!$A$2:$M$280,'データ完成'!D$1,FALSE))=TRUE,"",VLOOKUP($A91,'データ作成貼付２'!$A$2:$M$280,'データ完成'!D$1,FALSE))</f>
      </c>
      <c r="E91" s="11">
        <f>IF(ISERROR(VLOOKUP($A91,'データ作成貼付２'!$A$2:$M$280,'データ完成'!E$1,FALSE))=TRUE,"",VLOOKUP($A91,'データ作成貼付２'!$A$2:$M$280,'データ完成'!E$1,FALSE))</f>
      </c>
      <c r="F91" s="11">
        <f>IF(ISERROR(VLOOKUP($A91,'データ作成貼付２'!$A$2:$M$280,'データ完成'!F$1,FALSE))=TRUE,"",VLOOKUP($A91,'データ作成貼付２'!$A$2:$M$280,'データ完成'!F$1,FALSE))</f>
      </c>
      <c r="G91" s="11">
        <f>IF(ISERROR(VLOOKUP($A91,'データ作成貼付２'!$A$2:$M$280,'データ完成'!G$1,FALSE))=TRUE,"",VLOOKUP($A91,'データ作成貼付２'!$A$2:$M$280,'データ完成'!G$1,FALSE))</f>
      </c>
      <c r="H91" s="11">
        <f>IF(ISERROR(VLOOKUP($A91,'データ作成貼付２'!$A$2:$M$280,'データ完成'!H$1,FALSE))=TRUE,"",VLOOKUP($A91,'データ作成貼付２'!$A$2:$M$280,'データ完成'!H$1,FALSE))</f>
      </c>
      <c r="I91" s="12">
        <f>IF(ISERROR(VLOOKUP($A91*10+1,'データ作成貼付２'!$B$2:$M$280,'データ完成'!I$1,FALSE))=TRUE,"",VLOOKUP($A91*10+1,'データ作成貼付２'!$B$2:$M$280,'データ完成'!I$1,FALSE))</f>
      </c>
      <c r="J91" s="12">
        <f>IF(ISERROR(VLOOKUP($A91*10+2,'データ作成貼付２'!$B$2:$M$280,'データ完成'!J$1,FALSE))=TRUE,"",VLOOKUP($A91*10+2,'データ作成貼付２'!$B$2:$M$280,'データ完成'!J$1,FALSE))</f>
      </c>
      <c r="K91" s="12">
        <f>IF(ISERROR(VLOOKUP($A91*10+3,'データ作成貼付２'!$B$2:$M$280,'データ完成'!K$1,FALSE))=TRUE,"",VLOOKUP($A91*10+3,'データ作成貼付２'!$B$2:$M$280,'データ完成'!K$1,FALSE))</f>
      </c>
      <c r="L91" s="13">
        <f>IF(ISERROR(VLOOKUP($A91*10+4,'データ作成貼付２'!$B$2:$M$280,'データ完成'!L$1,FALSE))=TRUE,"","○")</f>
      </c>
      <c r="M91" s="12">
        <f>IF(L91="","",VLOOKUP($H91,'記録入力1'!$E$159:$O$188,11,FALSE))</f>
      </c>
      <c r="N91" s="13">
        <f>IF(ISERROR(VLOOKUP($A91*10+5,'データ作成貼付２'!$B$2:$M$280,'データ完成'!N$1,FALSE))=TRUE,"","○")</f>
      </c>
      <c r="O91" s="12">
        <f>IF(N91="","",VLOOKUP($H91,'記録入力1'!$E$189:$O$288,11,FALSE))</f>
      </c>
      <c r="P91" s="12">
        <f>IF(I91="","",VLOOKUP(LEFT(I91,5),'初期設定1'!$E$18:$F$59,2,FALSE))</f>
      </c>
      <c r="Q91" s="12">
        <f t="shared" si="3"/>
      </c>
      <c r="R91" s="12" t="e">
        <f>VLOOKUP($Q91,'記録入力1'!$B$4:$I$285,8,FALSE)</f>
        <v>#N/A</v>
      </c>
      <c r="S91" s="12">
        <f>IF(J91="","",VLOOKUP(LEFT(J91,5),'初期設定1'!$E$18:$F$59,2,FALSE))</f>
      </c>
      <c r="T91" s="12">
        <f t="shared" si="4"/>
      </c>
      <c r="U91" s="12" t="e">
        <f>VLOOKUP($T91,'記録入力1'!$B$4:$I$285,8,FALSE)</f>
        <v>#N/A</v>
      </c>
      <c r="V91" s="12">
        <f>IF(K91="","",VLOOKUP(LEFT(K91,5),'初期設定1'!$E$18:$F$59,2,FALSE))</f>
      </c>
      <c r="W91" s="12">
        <f t="shared" si="5"/>
      </c>
      <c r="X91" s="12" t="e">
        <f>VLOOKUP($W91,'記録入力1'!$B$4:$I$285,8,FALSE)</f>
        <v>#N/A</v>
      </c>
      <c r="Y91" s="12">
        <f>IF(G91="","",VLOOKUP(VALUE(RIGHT(G91,6)),'学校番号'!$A$2:$B$51,2))</f>
      </c>
    </row>
    <row r="92" spans="1:25" ht="13.5">
      <c r="A92" s="5">
        <v>90</v>
      </c>
      <c r="B92" s="11">
        <f>IF(ISERROR(VLOOKUP($A92,'データ作成貼付２'!$A$2:$M$280,'データ完成'!B$1,FALSE))=TRUE,"",VLOOKUP($A92,'データ作成貼付２'!$A$2:$M$280,'データ完成'!B$1,FALSE))</f>
      </c>
      <c r="C92" s="11">
        <f>IF(ISERROR(VLOOKUP($A92,'データ作成貼付２'!$A$2:$M$280,'データ完成'!C$1,FALSE))=TRUE,"",VLOOKUP($A92,'データ作成貼付２'!$A$2:$M$280,'データ完成'!C$1,FALSE))</f>
      </c>
      <c r="D92" s="11">
        <f>IF(ISERROR(VLOOKUP($A92,'データ作成貼付２'!$A$2:$M$280,'データ完成'!D$1,FALSE))=TRUE,"",VLOOKUP($A92,'データ作成貼付２'!$A$2:$M$280,'データ完成'!D$1,FALSE))</f>
      </c>
      <c r="E92" s="11">
        <f>IF(ISERROR(VLOOKUP($A92,'データ作成貼付２'!$A$2:$M$280,'データ完成'!E$1,FALSE))=TRUE,"",VLOOKUP($A92,'データ作成貼付２'!$A$2:$M$280,'データ完成'!E$1,FALSE))</f>
      </c>
      <c r="F92" s="11">
        <f>IF(ISERROR(VLOOKUP($A92,'データ作成貼付２'!$A$2:$M$280,'データ完成'!F$1,FALSE))=TRUE,"",VLOOKUP($A92,'データ作成貼付２'!$A$2:$M$280,'データ完成'!F$1,FALSE))</f>
      </c>
      <c r="G92" s="11">
        <f>IF(ISERROR(VLOOKUP($A92,'データ作成貼付２'!$A$2:$M$280,'データ完成'!G$1,FALSE))=TRUE,"",VLOOKUP($A92,'データ作成貼付２'!$A$2:$M$280,'データ完成'!G$1,FALSE))</f>
      </c>
      <c r="H92" s="11">
        <f>IF(ISERROR(VLOOKUP($A92,'データ作成貼付２'!$A$2:$M$280,'データ完成'!H$1,FALSE))=TRUE,"",VLOOKUP($A92,'データ作成貼付２'!$A$2:$M$280,'データ完成'!H$1,FALSE))</f>
      </c>
      <c r="I92" s="12">
        <f>IF(ISERROR(VLOOKUP($A92*10+1,'データ作成貼付２'!$B$2:$M$280,'データ完成'!I$1,FALSE))=TRUE,"",VLOOKUP($A92*10+1,'データ作成貼付２'!$B$2:$M$280,'データ完成'!I$1,FALSE))</f>
      </c>
      <c r="J92" s="12">
        <f>IF(ISERROR(VLOOKUP($A92*10+2,'データ作成貼付２'!$B$2:$M$280,'データ完成'!J$1,FALSE))=TRUE,"",VLOOKUP($A92*10+2,'データ作成貼付２'!$B$2:$M$280,'データ完成'!J$1,FALSE))</f>
      </c>
      <c r="K92" s="12">
        <f>IF(ISERROR(VLOOKUP($A92*10+3,'データ作成貼付２'!$B$2:$M$280,'データ完成'!K$1,FALSE))=TRUE,"",VLOOKUP($A92*10+3,'データ作成貼付２'!$B$2:$M$280,'データ完成'!K$1,FALSE))</f>
      </c>
      <c r="L92" s="13">
        <f>IF(ISERROR(VLOOKUP($A92*10+4,'データ作成貼付２'!$B$2:$M$280,'データ完成'!L$1,FALSE))=TRUE,"","○")</f>
      </c>
      <c r="M92" s="12">
        <f>IF(L92="","",VLOOKUP($H92,'記録入力1'!$E$159:$O$188,11,FALSE))</f>
      </c>
      <c r="N92" s="13">
        <f>IF(ISERROR(VLOOKUP($A92*10+5,'データ作成貼付２'!$B$2:$M$280,'データ完成'!N$1,FALSE))=TRUE,"","○")</f>
      </c>
      <c r="O92" s="12">
        <f>IF(N92="","",VLOOKUP($H92,'記録入力1'!$E$189:$O$288,11,FALSE))</f>
      </c>
      <c r="P92" s="12">
        <f>IF(I92="","",VLOOKUP(LEFT(I92,5),'初期設定1'!$E$18:$F$59,2,FALSE))</f>
      </c>
      <c r="Q92" s="12">
        <f t="shared" si="3"/>
      </c>
      <c r="R92" s="12" t="e">
        <f>VLOOKUP($Q92,'記録入力1'!$B$4:$I$285,8,FALSE)</f>
        <v>#N/A</v>
      </c>
      <c r="S92" s="12">
        <f>IF(J92="","",VLOOKUP(LEFT(J92,5),'初期設定1'!$E$18:$F$59,2,FALSE))</f>
      </c>
      <c r="T92" s="12">
        <f t="shared" si="4"/>
      </c>
      <c r="U92" s="12" t="e">
        <f>VLOOKUP($T92,'記録入力1'!$B$4:$I$285,8,FALSE)</f>
        <v>#N/A</v>
      </c>
      <c r="V92" s="12">
        <f>IF(K92="","",VLOOKUP(LEFT(K92,5),'初期設定1'!$E$18:$F$59,2,FALSE))</f>
      </c>
      <c r="W92" s="12">
        <f t="shared" si="5"/>
      </c>
      <c r="X92" s="12" t="e">
        <f>VLOOKUP($W92,'記録入力1'!$B$4:$I$285,8,FALSE)</f>
        <v>#N/A</v>
      </c>
      <c r="Y92" s="12">
        <f>IF(G92="","",VLOOKUP(VALUE(RIGHT(G92,6)),'学校番号'!$A$2:$B$51,2))</f>
      </c>
    </row>
    <row r="93" spans="1:25" ht="13.5">
      <c r="A93" s="5">
        <v>91</v>
      </c>
      <c r="B93" s="11">
        <f>IF(ISERROR(VLOOKUP($A93,'データ作成貼付２'!$A$2:$M$280,'データ完成'!B$1,FALSE))=TRUE,"",VLOOKUP($A93,'データ作成貼付２'!$A$2:$M$280,'データ完成'!B$1,FALSE))</f>
      </c>
      <c r="C93" s="11">
        <f>IF(ISERROR(VLOOKUP($A93,'データ作成貼付２'!$A$2:$M$280,'データ完成'!C$1,FALSE))=TRUE,"",VLOOKUP($A93,'データ作成貼付２'!$A$2:$M$280,'データ完成'!C$1,FALSE))</f>
      </c>
      <c r="D93" s="11">
        <f>IF(ISERROR(VLOOKUP($A93,'データ作成貼付２'!$A$2:$M$280,'データ完成'!D$1,FALSE))=TRUE,"",VLOOKUP($A93,'データ作成貼付２'!$A$2:$M$280,'データ完成'!D$1,FALSE))</f>
      </c>
      <c r="E93" s="11">
        <f>IF(ISERROR(VLOOKUP($A93,'データ作成貼付２'!$A$2:$M$280,'データ完成'!E$1,FALSE))=TRUE,"",VLOOKUP($A93,'データ作成貼付２'!$A$2:$M$280,'データ完成'!E$1,FALSE))</f>
      </c>
      <c r="F93" s="11">
        <f>IF(ISERROR(VLOOKUP($A93,'データ作成貼付２'!$A$2:$M$280,'データ完成'!F$1,FALSE))=TRUE,"",VLOOKUP($A93,'データ作成貼付２'!$A$2:$M$280,'データ完成'!F$1,FALSE))</f>
      </c>
      <c r="G93" s="11">
        <f>IF(ISERROR(VLOOKUP($A93,'データ作成貼付２'!$A$2:$M$280,'データ完成'!G$1,FALSE))=TRUE,"",VLOOKUP($A93,'データ作成貼付２'!$A$2:$M$280,'データ完成'!G$1,FALSE))</f>
      </c>
      <c r="H93" s="11">
        <f>IF(ISERROR(VLOOKUP($A93,'データ作成貼付２'!$A$2:$M$280,'データ完成'!H$1,FALSE))=TRUE,"",VLOOKUP($A93,'データ作成貼付２'!$A$2:$M$280,'データ完成'!H$1,FALSE))</f>
      </c>
      <c r="I93" s="12">
        <f>IF(ISERROR(VLOOKUP($A93*10+1,'データ作成貼付２'!$B$2:$M$280,'データ完成'!I$1,FALSE))=TRUE,"",VLOOKUP($A93*10+1,'データ作成貼付２'!$B$2:$M$280,'データ完成'!I$1,FALSE))</f>
      </c>
      <c r="J93" s="12">
        <f>IF(ISERROR(VLOOKUP($A93*10+2,'データ作成貼付２'!$B$2:$M$280,'データ完成'!J$1,FALSE))=TRUE,"",VLOOKUP($A93*10+2,'データ作成貼付２'!$B$2:$M$280,'データ完成'!J$1,FALSE))</f>
      </c>
      <c r="K93" s="12">
        <f>IF(ISERROR(VLOOKUP($A93*10+3,'データ作成貼付２'!$B$2:$M$280,'データ完成'!K$1,FALSE))=TRUE,"",VLOOKUP($A93*10+3,'データ作成貼付２'!$B$2:$M$280,'データ完成'!K$1,FALSE))</f>
      </c>
      <c r="L93" s="13">
        <f>IF(ISERROR(VLOOKUP($A93*10+4,'データ作成貼付２'!$B$2:$M$280,'データ完成'!L$1,FALSE))=TRUE,"","○")</f>
      </c>
      <c r="M93" s="12">
        <f>IF(L93="","",VLOOKUP($H93,'記録入力1'!$E$159:$O$188,11,FALSE))</f>
      </c>
      <c r="N93" s="13">
        <f>IF(ISERROR(VLOOKUP($A93*10+5,'データ作成貼付２'!$B$2:$M$280,'データ完成'!N$1,FALSE))=TRUE,"","○")</f>
      </c>
      <c r="O93" s="12">
        <f>IF(N93="","",VLOOKUP($H93,'記録入力1'!$E$189:$O$288,11,FALSE))</f>
      </c>
      <c r="P93" s="12">
        <f>IF(I93="","",VLOOKUP(LEFT(I93,5),'初期設定1'!$E$18:$F$59,2,FALSE))</f>
      </c>
      <c r="Q93" s="12">
        <f t="shared" si="3"/>
      </c>
      <c r="R93" s="12" t="e">
        <f>VLOOKUP($Q93,'記録入力1'!$B$4:$I$285,8,FALSE)</f>
        <v>#N/A</v>
      </c>
      <c r="S93" s="12">
        <f>IF(J93="","",VLOOKUP(LEFT(J93,5),'初期設定1'!$E$18:$F$59,2,FALSE))</f>
      </c>
      <c r="T93" s="12">
        <f t="shared" si="4"/>
      </c>
      <c r="U93" s="12" t="e">
        <f>VLOOKUP($T93,'記録入力1'!$B$4:$I$285,8,FALSE)</f>
        <v>#N/A</v>
      </c>
      <c r="V93" s="12">
        <f>IF(K93="","",VLOOKUP(LEFT(K93,5),'初期設定1'!$E$18:$F$59,2,FALSE))</f>
      </c>
      <c r="W93" s="12">
        <f t="shared" si="5"/>
      </c>
      <c r="X93" s="12" t="e">
        <f>VLOOKUP($W93,'記録入力1'!$B$4:$I$285,8,FALSE)</f>
        <v>#N/A</v>
      </c>
      <c r="Y93" s="12">
        <f>IF(G93="","",VLOOKUP(VALUE(RIGHT(G93,6)),'学校番号'!$A$2:$B$51,2))</f>
      </c>
    </row>
    <row r="94" spans="1:25" ht="13.5">
      <c r="A94" s="5">
        <v>92</v>
      </c>
      <c r="B94" s="11">
        <f>IF(ISERROR(VLOOKUP($A94,'データ作成貼付２'!$A$2:$M$280,'データ完成'!B$1,FALSE))=TRUE,"",VLOOKUP($A94,'データ作成貼付２'!$A$2:$M$280,'データ完成'!B$1,FALSE))</f>
      </c>
      <c r="C94" s="11">
        <f>IF(ISERROR(VLOOKUP($A94,'データ作成貼付２'!$A$2:$M$280,'データ完成'!C$1,FALSE))=TRUE,"",VLOOKUP($A94,'データ作成貼付２'!$A$2:$M$280,'データ完成'!C$1,FALSE))</f>
      </c>
      <c r="D94" s="11">
        <f>IF(ISERROR(VLOOKUP($A94,'データ作成貼付２'!$A$2:$M$280,'データ完成'!D$1,FALSE))=TRUE,"",VLOOKUP($A94,'データ作成貼付２'!$A$2:$M$280,'データ完成'!D$1,FALSE))</f>
      </c>
      <c r="E94" s="11">
        <f>IF(ISERROR(VLOOKUP($A94,'データ作成貼付２'!$A$2:$M$280,'データ完成'!E$1,FALSE))=TRUE,"",VLOOKUP($A94,'データ作成貼付２'!$A$2:$M$280,'データ完成'!E$1,FALSE))</f>
      </c>
      <c r="F94" s="11">
        <f>IF(ISERROR(VLOOKUP($A94,'データ作成貼付２'!$A$2:$M$280,'データ完成'!F$1,FALSE))=TRUE,"",VLOOKUP($A94,'データ作成貼付２'!$A$2:$M$280,'データ完成'!F$1,FALSE))</f>
      </c>
      <c r="G94" s="11">
        <f>IF(ISERROR(VLOOKUP($A94,'データ作成貼付２'!$A$2:$M$280,'データ完成'!G$1,FALSE))=TRUE,"",VLOOKUP($A94,'データ作成貼付２'!$A$2:$M$280,'データ完成'!G$1,FALSE))</f>
      </c>
      <c r="H94" s="11">
        <f>IF(ISERROR(VLOOKUP($A94,'データ作成貼付２'!$A$2:$M$280,'データ完成'!H$1,FALSE))=TRUE,"",VLOOKUP($A94,'データ作成貼付２'!$A$2:$M$280,'データ完成'!H$1,FALSE))</f>
      </c>
      <c r="I94" s="12">
        <f>IF(ISERROR(VLOOKUP($A94*10+1,'データ作成貼付２'!$B$2:$M$280,'データ完成'!I$1,FALSE))=TRUE,"",VLOOKUP($A94*10+1,'データ作成貼付２'!$B$2:$M$280,'データ完成'!I$1,FALSE))</f>
      </c>
      <c r="J94" s="12">
        <f>IF(ISERROR(VLOOKUP($A94*10+2,'データ作成貼付２'!$B$2:$M$280,'データ完成'!J$1,FALSE))=TRUE,"",VLOOKUP($A94*10+2,'データ作成貼付２'!$B$2:$M$280,'データ完成'!J$1,FALSE))</f>
      </c>
      <c r="K94" s="12">
        <f>IF(ISERROR(VLOOKUP($A94*10+3,'データ作成貼付２'!$B$2:$M$280,'データ完成'!K$1,FALSE))=TRUE,"",VLOOKUP($A94*10+3,'データ作成貼付２'!$B$2:$M$280,'データ完成'!K$1,FALSE))</f>
      </c>
      <c r="L94" s="13">
        <f>IF(ISERROR(VLOOKUP($A94*10+4,'データ作成貼付２'!$B$2:$M$280,'データ完成'!L$1,FALSE))=TRUE,"","○")</f>
      </c>
      <c r="M94" s="12">
        <f>IF(L94="","",VLOOKUP($H94,'記録入力1'!$E$159:$O$188,11,FALSE))</f>
      </c>
      <c r="N94" s="13">
        <f>IF(ISERROR(VLOOKUP($A94*10+5,'データ作成貼付２'!$B$2:$M$280,'データ完成'!N$1,FALSE))=TRUE,"","○")</f>
      </c>
      <c r="O94" s="12">
        <f>IF(N94="","",VLOOKUP($H94,'記録入力1'!$E$189:$O$288,11,FALSE))</f>
      </c>
      <c r="P94" s="12">
        <f>IF(I94="","",VLOOKUP(LEFT(I94,5),'初期設定1'!$E$18:$F$59,2,FALSE))</f>
      </c>
      <c r="Q94" s="12">
        <f t="shared" si="3"/>
      </c>
      <c r="R94" s="12" t="e">
        <f>VLOOKUP($Q94,'記録入力1'!$B$4:$I$285,8,FALSE)</f>
        <v>#N/A</v>
      </c>
      <c r="S94" s="12">
        <f>IF(J94="","",VLOOKUP(LEFT(J94,5),'初期設定1'!$E$18:$F$59,2,FALSE))</f>
      </c>
      <c r="T94" s="12">
        <f t="shared" si="4"/>
      </c>
      <c r="U94" s="12" t="e">
        <f>VLOOKUP($T94,'記録入力1'!$B$4:$I$285,8,FALSE)</f>
        <v>#N/A</v>
      </c>
      <c r="V94" s="12">
        <f>IF(K94="","",VLOOKUP(LEFT(K94,5),'初期設定1'!$E$18:$F$59,2,FALSE))</f>
      </c>
      <c r="W94" s="12">
        <f t="shared" si="5"/>
      </c>
      <c r="X94" s="12" t="e">
        <f>VLOOKUP($W94,'記録入力1'!$B$4:$I$285,8,FALSE)</f>
        <v>#N/A</v>
      </c>
      <c r="Y94" s="12">
        <f>IF(G94="","",VLOOKUP(VALUE(RIGHT(G94,6)),'学校番号'!$A$2:$B$51,2))</f>
      </c>
    </row>
    <row r="95" spans="1:25" ht="13.5">
      <c r="A95" s="5">
        <v>93</v>
      </c>
      <c r="B95" s="11">
        <f>IF(ISERROR(VLOOKUP($A95,'データ作成貼付２'!$A$2:$M$280,'データ完成'!B$1,FALSE))=TRUE,"",VLOOKUP($A95,'データ作成貼付２'!$A$2:$M$280,'データ完成'!B$1,FALSE))</f>
      </c>
      <c r="C95" s="11">
        <f>IF(ISERROR(VLOOKUP($A95,'データ作成貼付２'!$A$2:$M$280,'データ完成'!C$1,FALSE))=TRUE,"",VLOOKUP($A95,'データ作成貼付２'!$A$2:$M$280,'データ完成'!C$1,FALSE))</f>
      </c>
      <c r="D95" s="11">
        <f>IF(ISERROR(VLOOKUP($A95,'データ作成貼付２'!$A$2:$M$280,'データ完成'!D$1,FALSE))=TRUE,"",VLOOKUP($A95,'データ作成貼付２'!$A$2:$M$280,'データ完成'!D$1,FALSE))</f>
      </c>
      <c r="E95" s="11">
        <f>IF(ISERROR(VLOOKUP($A95,'データ作成貼付２'!$A$2:$M$280,'データ完成'!E$1,FALSE))=TRUE,"",VLOOKUP($A95,'データ作成貼付２'!$A$2:$M$280,'データ完成'!E$1,FALSE))</f>
      </c>
      <c r="F95" s="11">
        <f>IF(ISERROR(VLOOKUP($A95,'データ作成貼付２'!$A$2:$M$280,'データ完成'!F$1,FALSE))=TRUE,"",VLOOKUP($A95,'データ作成貼付２'!$A$2:$M$280,'データ完成'!F$1,FALSE))</f>
      </c>
      <c r="G95" s="11">
        <f>IF(ISERROR(VLOOKUP($A95,'データ作成貼付２'!$A$2:$M$280,'データ完成'!G$1,FALSE))=TRUE,"",VLOOKUP($A95,'データ作成貼付２'!$A$2:$M$280,'データ完成'!G$1,FALSE))</f>
      </c>
      <c r="H95" s="11">
        <f>IF(ISERROR(VLOOKUP($A95,'データ作成貼付２'!$A$2:$M$280,'データ完成'!H$1,FALSE))=TRUE,"",VLOOKUP($A95,'データ作成貼付２'!$A$2:$M$280,'データ完成'!H$1,FALSE))</f>
      </c>
      <c r="I95" s="12">
        <f>IF(ISERROR(VLOOKUP($A95*10+1,'データ作成貼付２'!$B$2:$M$280,'データ完成'!I$1,FALSE))=TRUE,"",VLOOKUP($A95*10+1,'データ作成貼付２'!$B$2:$M$280,'データ完成'!I$1,FALSE))</f>
      </c>
      <c r="J95" s="12">
        <f>IF(ISERROR(VLOOKUP($A95*10+2,'データ作成貼付２'!$B$2:$M$280,'データ完成'!J$1,FALSE))=TRUE,"",VLOOKUP($A95*10+2,'データ作成貼付２'!$B$2:$M$280,'データ完成'!J$1,FALSE))</f>
      </c>
      <c r="K95" s="12">
        <f>IF(ISERROR(VLOOKUP($A95*10+3,'データ作成貼付２'!$B$2:$M$280,'データ完成'!K$1,FALSE))=TRUE,"",VLOOKUP($A95*10+3,'データ作成貼付２'!$B$2:$M$280,'データ完成'!K$1,FALSE))</f>
      </c>
      <c r="L95" s="13">
        <f>IF(ISERROR(VLOOKUP($A95*10+4,'データ作成貼付２'!$B$2:$M$280,'データ完成'!L$1,FALSE))=TRUE,"","○")</f>
      </c>
      <c r="M95" s="12">
        <f>IF(L95="","",VLOOKUP($H95,'記録入力1'!$E$159:$O$188,11,FALSE))</f>
      </c>
      <c r="N95" s="13">
        <f>IF(ISERROR(VLOOKUP($A95*10+5,'データ作成貼付２'!$B$2:$M$280,'データ完成'!N$1,FALSE))=TRUE,"","○")</f>
      </c>
      <c r="O95" s="12">
        <f>IF(N95="","",VLOOKUP($H95,'記録入力1'!$E$189:$O$288,11,FALSE))</f>
      </c>
      <c r="P95" s="12">
        <f>IF(I95="","",VLOOKUP(LEFT(I95,5),'初期設定1'!$E$18:$F$59,2,FALSE))</f>
      </c>
      <c r="Q95" s="12">
        <f t="shared" si="3"/>
      </c>
      <c r="R95" s="12" t="e">
        <f>VLOOKUP($Q95,'記録入力1'!$B$4:$I$285,8,FALSE)</f>
        <v>#N/A</v>
      </c>
      <c r="S95" s="12">
        <f>IF(J95="","",VLOOKUP(LEFT(J95,5),'初期設定1'!$E$18:$F$59,2,FALSE))</f>
      </c>
      <c r="T95" s="12">
        <f t="shared" si="4"/>
      </c>
      <c r="U95" s="12" t="e">
        <f>VLOOKUP($T95,'記録入力1'!$B$4:$I$285,8,FALSE)</f>
        <v>#N/A</v>
      </c>
      <c r="V95" s="12">
        <f>IF(K95="","",VLOOKUP(LEFT(K95,5),'初期設定1'!$E$18:$F$59,2,FALSE))</f>
      </c>
      <c r="W95" s="12">
        <f t="shared" si="5"/>
      </c>
      <c r="X95" s="12" t="e">
        <f>VLOOKUP($W95,'記録入力1'!$B$4:$I$285,8,FALSE)</f>
        <v>#N/A</v>
      </c>
      <c r="Y95" s="12">
        <f>IF(G95="","",VLOOKUP(VALUE(RIGHT(G95,6)),'学校番号'!$A$2:$B$51,2))</f>
      </c>
    </row>
    <row r="96" spans="1:25" ht="13.5">
      <c r="A96" s="5">
        <v>94</v>
      </c>
      <c r="B96" s="11">
        <f>IF(ISERROR(VLOOKUP($A96,'データ作成貼付２'!$A$2:$M$280,'データ完成'!B$1,FALSE))=TRUE,"",VLOOKUP($A96,'データ作成貼付２'!$A$2:$M$280,'データ完成'!B$1,FALSE))</f>
      </c>
      <c r="C96" s="11">
        <f>IF(ISERROR(VLOOKUP($A96,'データ作成貼付２'!$A$2:$M$280,'データ完成'!C$1,FALSE))=TRUE,"",VLOOKUP($A96,'データ作成貼付２'!$A$2:$M$280,'データ完成'!C$1,FALSE))</f>
      </c>
      <c r="D96" s="11">
        <f>IF(ISERROR(VLOOKUP($A96,'データ作成貼付２'!$A$2:$M$280,'データ完成'!D$1,FALSE))=TRUE,"",VLOOKUP($A96,'データ作成貼付２'!$A$2:$M$280,'データ完成'!D$1,FALSE))</f>
      </c>
      <c r="E96" s="11">
        <f>IF(ISERROR(VLOOKUP($A96,'データ作成貼付２'!$A$2:$M$280,'データ完成'!E$1,FALSE))=TRUE,"",VLOOKUP($A96,'データ作成貼付２'!$A$2:$M$280,'データ完成'!E$1,FALSE))</f>
      </c>
      <c r="F96" s="11">
        <f>IF(ISERROR(VLOOKUP($A96,'データ作成貼付２'!$A$2:$M$280,'データ完成'!F$1,FALSE))=TRUE,"",VLOOKUP($A96,'データ作成貼付２'!$A$2:$M$280,'データ完成'!F$1,FALSE))</f>
      </c>
      <c r="G96" s="11">
        <f>IF(ISERROR(VLOOKUP($A96,'データ作成貼付２'!$A$2:$M$280,'データ完成'!G$1,FALSE))=TRUE,"",VLOOKUP($A96,'データ作成貼付２'!$A$2:$M$280,'データ完成'!G$1,FALSE))</f>
      </c>
      <c r="H96" s="11">
        <f>IF(ISERROR(VLOOKUP($A96,'データ作成貼付２'!$A$2:$M$280,'データ完成'!H$1,FALSE))=TRUE,"",VLOOKUP($A96,'データ作成貼付２'!$A$2:$M$280,'データ完成'!H$1,FALSE))</f>
      </c>
      <c r="I96" s="12">
        <f>IF(ISERROR(VLOOKUP($A96*10+1,'データ作成貼付２'!$B$2:$M$280,'データ完成'!I$1,FALSE))=TRUE,"",VLOOKUP($A96*10+1,'データ作成貼付２'!$B$2:$M$280,'データ完成'!I$1,FALSE))</f>
      </c>
      <c r="J96" s="12">
        <f>IF(ISERROR(VLOOKUP($A96*10+2,'データ作成貼付２'!$B$2:$M$280,'データ完成'!J$1,FALSE))=TRUE,"",VLOOKUP($A96*10+2,'データ作成貼付２'!$B$2:$M$280,'データ完成'!J$1,FALSE))</f>
      </c>
      <c r="K96" s="12">
        <f>IF(ISERROR(VLOOKUP($A96*10+3,'データ作成貼付２'!$B$2:$M$280,'データ完成'!K$1,FALSE))=TRUE,"",VLOOKUP($A96*10+3,'データ作成貼付２'!$B$2:$M$280,'データ完成'!K$1,FALSE))</f>
      </c>
      <c r="L96" s="13">
        <f>IF(ISERROR(VLOOKUP($A96*10+4,'データ作成貼付２'!$B$2:$M$280,'データ完成'!L$1,FALSE))=TRUE,"","○")</f>
      </c>
      <c r="M96" s="12">
        <f>IF(L96="","",VLOOKUP($H96,'記録入力1'!$E$159:$O$188,11,FALSE))</f>
      </c>
      <c r="N96" s="13">
        <f>IF(ISERROR(VLOOKUP($A96*10+5,'データ作成貼付２'!$B$2:$M$280,'データ完成'!N$1,FALSE))=TRUE,"","○")</f>
      </c>
      <c r="O96" s="12">
        <f>IF(N96="","",VLOOKUP($H96,'記録入力1'!$E$189:$O$288,11,FALSE))</f>
      </c>
      <c r="P96" s="12">
        <f>IF(I96="","",VLOOKUP(LEFT(I96,5),'初期設定1'!$E$18:$F$59,2,FALSE))</f>
      </c>
      <c r="Q96" s="12">
        <f t="shared" si="3"/>
      </c>
      <c r="R96" s="12" t="e">
        <f>VLOOKUP($Q96,'記録入力1'!$B$4:$I$285,8,FALSE)</f>
        <v>#N/A</v>
      </c>
      <c r="S96" s="12">
        <f>IF(J96="","",VLOOKUP(LEFT(J96,5),'初期設定1'!$E$18:$F$59,2,FALSE))</f>
      </c>
      <c r="T96" s="12">
        <f t="shared" si="4"/>
      </c>
      <c r="U96" s="12" t="e">
        <f>VLOOKUP($T96,'記録入力1'!$B$4:$I$285,8,FALSE)</f>
        <v>#N/A</v>
      </c>
      <c r="V96" s="12">
        <f>IF(K96="","",VLOOKUP(LEFT(K96,5),'初期設定1'!$E$18:$F$59,2,FALSE))</f>
      </c>
      <c r="W96" s="12">
        <f t="shared" si="5"/>
      </c>
      <c r="X96" s="12" t="e">
        <f>VLOOKUP($W96,'記録入力1'!$B$4:$I$285,8,FALSE)</f>
        <v>#N/A</v>
      </c>
      <c r="Y96" s="12">
        <f>IF(G96="","",VLOOKUP(VALUE(RIGHT(G96,6)),'学校番号'!$A$2:$B$51,2))</f>
      </c>
    </row>
    <row r="97" spans="1:25" ht="13.5">
      <c r="A97" s="5">
        <v>95</v>
      </c>
      <c r="B97" s="11">
        <f>IF(ISERROR(VLOOKUP($A97,'データ作成貼付２'!$A$2:$M$280,'データ完成'!B$1,FALSE))=TRUE,"",VLOOKUP($A97,'データ作成貼付２'!$A$2:$M$280,'データ完成'!B$1,FALSE))</f>
      </c>
      <c r="C97" s="11">
        <f>IF(ISERROR(VLOOKUP($A97,'データ作成貼付２'!$A$2:$M$280,'データ完成'!C$1,FALSE))=TRUE,"",VLOOKUP($A97,'データ作成貼付２'!$A$2:$M$280,'データ完成'!C$1,FALSE))</f>
      </c>
      <c r="D97" s="11">
        <f>IF(ISERROR(VLOOKUP($A97,'データ作成貼付２'!$A$2:$M$280,'データ完成'!D$1,FALSE))=TRUE,"",VLOOKUP($A97,'データ作成貼付２'!$A$2:$M$280,'データ完成'!D$1,FALSE))</f>
      </c>
      <c r="E97" s="11">
        <f>IF(ISERROR(VLOOKUP($A97,'データ作成貼付２'!$A$2:$M$280,'データ完成'!E$1,FALSE))=TRUE,"",VLOOKUP($A97,'データ作成貼付２'!$A$2:$M$280,'データ完成'!E$1,FALSE))</f>
      </c>
      <c r="F97" s="11">
        <f>IF(ISERROR(VLOOKUP($A97,'データ作成貼付２'!$A$2:$M$280,'データ完成'!F$1,FALSE))=TRUE,"",VLOOKUP($A97,'データ作成貼付２'!$A$2:$M$280,'データ完成'!F$1,FALSE))</f>
      </c>
      <c r="G97" s="11">
        <f>IF(ISERROR(VLOOKUP($A97,'データ作成貼付２'!$A$2:$M$280,'データ完成'!G$1,FALSE))=TRUE,"",VLOOKUP($A97,'データ作成貼付２'!$A$2:$M$280,'データ完成'!G$1,FALSE))</f>
      </c>
      <c r="H97" s="11">
        <f>IF(ISERROR(VLOOKUP($A97,'データ作成貼付２'!$A$2:$M$280,'データ完成'!H$1,FALSE))=TRUE,"",VLOOKUP($A97,'データ作成貼付２'!$A$2:$M$280,'データ完成'!H$1,FALSE))</f>
      </c>
      <c r="I97" s="12">
        <f>IF(ISERROR(VLOOKUP($A97*10+1,'データ作成貼付２'!$B$2:$M$280,'データ完成'!I$1,FALSE))=TRUE,"",VLOOKUP($A97*10+1,'データ作成貼付２'!$B$2:$M$280,'データ完成'!I$1,FALSE))</f>
      </c>
      <c r="J97" s="12">
        <f>IF(ISERROR(VLOOKUP($A97*10+2,'データ作成貼付２'!$B$2:$M$280,'データ完成'!J$1,FALSE))=TRUE,"",VLOOKUP($A97*10+2,'データ作成貼付２'!$B$2:$M$280,'データ完成'!J$1,FALSE))</f>
      </c>
      <c r="K97" s="12">
        <f>IF(ISERROR(VLOOKUP($A97*10+3,'データ作成貼付２'!$B$2:$M$280,'データ完成'!K$1,FALSE))=TRUE,"",VLOOKUP($A97*10+3,'データ作成貼付２'!$B$2:$M$280,'データ完成'!K$1,FALSE))</f>
      </c>
      <c r="L97" s="13">
        <f>IF(ISERROR(VLOOKUP($A97*10+4,'データ作成貼付２'!$B$2:$M$280,'データ完成'!L$1,FALSE))=TRUE,"","○")</f>
      </c>
      <c r="M97" s="12">
        <f>IF(L97="","",VLOOKUP($H97,'記録入力1'!$E$159:$O$188,11,FALSE))</f>
      </c>
      <c r="N97" s="13">
        <f>IF(ISERROR(VLOOKUP($A97*10+5,'データ作成貼付２'!$B$2:$M$280,'データ完成'!N$1,FALSE))=TRUE,"","○")</f>
      </c>
      <c r="O97" s="12">
        <f>IF(N97="","",VLOOKUP($H97,'記録入力1'!$E$189:$O$288,11,FALSE))</f>
      </c>
      <c r="P97" s="12">
        <f>IF(I97="","",VLOOKUP(LEFT(I97,5),'初期設定1'!$E$18:$F$59,2,FALSE))</f>
      </c>
      <c r="Q97" s="12">
        <f t="shared" si="3"/>
      </c>
      <c r="R97" s="12" t="e">
        <f>VLOOKUP($Q97,'記録入力1'!$B$4:$I$285,8,FALSE)</f>
        <v>#N/A</v>
      </c>
      <c r="S97" s="12">
        <f>IF(J97="","",VLOOKUP(LEFT(J97,5),'初期設定1'!$E$18:$F$59,2,FALSE))</f>
      </c>
      <c r="T97" s="12">
        <f t="shared" si="4"/>
      </c>
      <c r="U97" s="12" t="e">
        <f>VLOOKUP($T97,'記録入力1'!$B$4:$I$285,8,FALSE)</f>
        <v>#N/A</v>
      </c>
      <c r="V97" s="12">
        <f>IF(K97="","",VLOOKUP(LEFT(K97,5),'初期設定1'!$E$18:$F$59,2,FALSE))</f>
      </c>
      <c r="W97" s="12">
        <f t="shared" si="5"/>
      </c>
      <c r="X97" s="12" t="e">
        <f>VLOOKUP($W97,'記録入力1'!$B$4:$I$285,8,FALSE)</f>
        <v>#N/A</v>
      </c>
      <c r="Y97" s="12">
        <f>IF(G97="","",VLOOKUP(VALUE(RIGHT(G97,6)),'学校番号'!$A$2:$B$51,2))</f>
      </c>
    </row>
    <row r="98" spans="1:25" ht="13.5">
      <c r="A98" s="5">
        <v>96</v>
      </c>
      <c r="B98" s="11">
        <f>IF(ISERROR(VLOOKUP($A98,'データ作成貼付２'!$A$2:$M$280,'データ完成'!B$1,FALSE))=TRUE,"",VLOOKUP($A98,'データ作成貼付２'!$A$2:$M$280,'データ完成'!B$1,FALSE))</f>
      </c>
      <c r="C98" s="11">
        <f>IF(ISERROR(VLOOKUP($A98,'データ作成貼付２'!$A$2:$M$280,'データ完成'!C$1,FALSE))=TRUE,"",VLOOKUP($A98,'データ作成貼付２'!$A$2:$M$280,'データ完成'!C$1,FALSE))</f>
      </c>
      <c r="D98" s="11">
        <f>IF(ISERROR(VLOOKUP($A98,'データ作成貼付２'!$A$2:$M$280,'データ完成'!D$1,FALSE))=TRUE,"",VLOOKUP($A98,'データ作成貼付２'!$A$2:$M$280,'データ完成'!D$1,FALSE))</f>
      </c>
      <c r="E98" s="11">
        <f>IF(ISERROR(VLOOKUP($A98,'データ作成貼付２'!$A$2:$M$280,'データ完成'!E$1,FALSE))=TRUE,"",VLOOKUP($A98,'データ作成貼付２'!$A$2:$M$280,'データ完成'!E$1,FALSE))</f>
      </c>
      <c r="F98" s="11">
        <f>IF(ISERROR(VLOOKUP($A98,'データ作成貼付２'!$A$2:$M$280,'データ完成'!F$1,FALSE))=TRUE,"",VLOOKUP($A98,'データ作成貼付２'!$A$2:$M$280,'データ完成'!F$1,FALSE))</f>
      </c>
      <c r="G98" s="11">
        <f>IF(ISERROR(VLOOKUP($A98,'データ作成貼付２'!$A$2:$M$280,'データ完成'!G$1,FALSE))=TRUE,"",VLOOKUP($A98,'データ作成貼付２'!$A$2:$M$280,'データ完成'!G$1,FALSE))</f>
      </c>
      <c r="H98" s="11">
        <f>IF(ISERROR(VLOOKUP($A98,'データ作成貼付２'!$A$2:$M$280,'データ完成'!H$1,FALSE))=TRUE,"",VLOOKUP($A98,'データ作成貼付２'!$A$2:$M$280,'データ完成'!H$1,FALSE))</f>
      </c>
      <c r="I98" s="12">
        <f>IF(ISERROR(VLOOKUP($A98*10+1,'データ作成貼付２'!$B$2:$M$280,'データ完成'!I$1,FALSE))=TRUE,"",VLOOKUP($A98*10+1,'データ作成貼付２'!$B$2:$M$280,'データ完成'!I$1,FALSE))</f>
      </c>
      <c r="J98" s="12">
        <f>IF(ISERROR(VLOOKUP($A98*10+2,'データ作成貼付２'!$B$2:$M$280,'データ完成'!J$1,FALSE))=TRUE,"",VLOOKUP($A98*10+2,'データ作成貼付２'!$B$2:$M$280,'データ完成'!J$1,FALSE))</f>
      </c>
      <c r="K98" s="12">
        <f>IF(ISERROR(VLOOKUP($A98*10+3,'データ作成貼付２'!$B$2:$M$280,'データ完成'!K$1,FALSE))=TRUE,"",VLOOKUP($A98*10+3,'データ作成貼付２'!$B$2:$M$280,'データ完成'!K$1,FALSE))</f>
      </c>
      <c r="L98" s="13">
        <f>IF(ISERROR(VLOOKUP($A98*10+4,'データ作成貼付２'!$B$2:$M$280,'データ完成'!L$1,FALSE))=TRUE,"","○")</f>
      </c>
      <c r="M98" s="12">
        <f>IF(L98="","",VLOOKUP($H98,'記録入力1'!$E$159:$O$188,11,FALSE))</f>
      </c>
      <c r="N98" s="13">
        <f>IF(ISERROR(VLOOKUP($A98*10+5,'データ作成貼付２'!$B$2:$M$280,'データ完成'!N$1,FALSE))=TRUE,"","○")</f>
      </c>
      <c r="O98" s="12">
        <f>IF(N98="","",VLOOKUP($H98,'記録入力1'!$E$189:$O$288,11,FALSE))</f>
      </c>
      <c r="P98" s="12">
        <f>IF(I98="","",VLOOKUP(LEFT(I98,5),'初期設定1'!$E$18:$F$59,2,FALSE))</f>
      </c>
      <c r="Q98" s="12">
        <f t="shared" si="3"/>
      </c>
      <c r="R98" s="12" t="e">
        <f>VLOOKUP($Q98,'記録入力1'!$B$4:$I$285,8,FALSE)</f>
        <v>#N/A</v>
      </c>
      <c r="S98" s="12">
        <f>IF(J98="","",VLOOKUP(LEFT(J98,5),'初期設定1'!$E$18:$F$59,2,FALSE))</f>
      </c>
      <c r="T98" s="12">
        <f t="shared" si="4"/>
      </c>
      <c r="U98" s="12" t="e">
        <f>VLOOKUP($T98,'記録入力1'!$B$4:$I$285,8,FALSE)</f>
        <v>#N/A</v>
      </c>
      <c r="V98" s="12">
        <f>IF(K98="","",VLOOKUP(LEFT(K98,5),'初期設定1'!$E$18:$F$59,2,FALSE))</f>
      </c>
      <c r="W98" s="12">
        <f t="shared" si="5"/>
      </c>
      <c r="X98" s="12" t="e">
        <f>VLOOKUP($W98,'記録入力1'!$B$4:$I$285,8,FALSE)</f>
        <v>#N/A</v>
      </c>
      <c r="Y98" s="12">
        <f>IF(G98="","",VLOOKUP(VALUE(RIGHT(G98,6)),'学校番号'!$A$2:$B$51,2))</f>
      </c>
    </row>
    <row r="99" spans="1:25" ht="13.5">
      <c r="A99" s="5">
        <v>97</v>
      </c>
      <c r="B99" s="11">
        <f>IF(ISERROR(VLOOKUP($A99,'データ作成貼付２'!$A$2:$M$280,'データ完成'!B$1,FALSE))=TRUE,"",VLOOKUP($A99,'データ作成貼付２'!$A$2:$M$280,'データ完成'!B$1,FALSE))</f>
      </c>
      <c r="C99" s="11">
        <f>IF(ISERROR(VLOOKUP($A99,'データ作成貼付２'!$A$2:$M$280,'データ完成'!C$1,FALSE))=TRUE,"",VLOOKUP($A99,'データ作成貼付２'!$A$2:$M$280,'データ完成'!C$1,FALSE))</f>
      </c>
      <c r="D99" s="11">
        <f>IF(ISERROR(VLOOKUP($A99,'データ作成貼付２'!$A$2:$M$280,'データ完成'!D$1,FALSE))=TRUE,"",VLOOKUP($A99,'データ作成貼付２'!$A$2:$M$280,'データ完成'!D$1,FALSE))</f>
      </c>
      <c r="E99" s="11">
        <f>IF(ISERROR(VLOOKUP($A99,'データ作成貼付２'!$A$2:$M$280,'データ完成'!E$1,FALSE))=TRUE,"",VLOOKUP($A99,'データ作成貼付２'!$A$2:$M$280,'データ完成'!E$1,FALSE))</f>
      </c>
      <c r="F99" s="11">
        <f>IF(ISERROR(VLOOKUP($A99,'データ作成貼付２'!$A$2:$M$280,'データ完成'!F$1,FALSE))=TRUE,"",VLOOKUP($A99,'データ作成貼付２'!$A$2:$M$280,'データ完成'!F$1,FALSE))</f>
      </c>
      <c r="G99" s="11">
        <f>IF(ISERROR(VLOOKUP($A99,'データ作成貼付２'!$A$2:$M$280,'データ完成'!G$1,FALSE))=TRUE,"",VLOOKUP($A99,'データ作成貼付２'!$A$2:$M$280,'データ完成'!G$1,FALSE))</f>
      </c>
      <c r="H99" s="11">
        <f>IF(ISERROR(VLOOKUP($A99,'データ作成貼付２'!$A$2:$M$280,'データ完成'!H$1,FALSE))=TRUE,"",VLOOKUP($A99,'データ作成貼付２'!$A$2:$M$280,'データ完成'!H$1,FALSE))</f>
      </c>
      <c r="I99" s="12">
        <f>IF(ISERROR(VLOOKUP($A99*10+1,'データ作成貼付２'!$B$2:$M$280,'データ完成'!I$1,FALSE))=TRUE,"",VLOOKUP($A99*10+1,'データ作成貼付２'!$B$2:$M$280,'データ完成'!I$1,FALSE))</f>
      </c>
      <c r="J99" s="12">
        <f>IF(ISERROR(VLOOKUP($A99*10+2,'データ作成貼付２'!$B$2:$M$280,'データ完成'!J$1,FALSE))=TRUE,"",VLOOKUP($A99*10+2,'データ作成貼付２'!$B$2:$M$280,'データ完成'!J$1,FALSE))</f>
      </c>
      <c r="K99" s="12">
        <f>IF(ISERROR(VLOOKUP($A99*10+3,'データ作成貼付２'!$B$2:$M$280,'データ完成'!K$1,FALSE))=TRUE,"",VLOOKUP($A99*10+3,'データ作成貼付２'!$B$2:$M$280,'データ完成'!K$1,FALSE))</f>
      </c>
      <c r="L99" s="13">
        <f>IF(ISERROR(VLOOKUP($A99*10+4,'データ作成貼付２'!$B$2:$M$280,'データ完成'!L$1,FALSE))=TRUE,"","○")</f>
      </c>
      <c r="M99" s="12">
        <f>IF(L99="","",VLOOKUP($H99,'記録入力1'!$E$159:$O$188,11,FALSE))</f>
      </c>
      <c r="N99" s="13">
        <f>IF(ISERROR(VLOOKUP($A99*10+5,'データ作成貼付２'!$B$2:$M$280,'データ完成'!N$1,FALSE))=TRUE,"","○")</f>
      </c>
      <c r="O99" s="12">
        <f>IF(N99="","",VLOOKUP($H99,'記録入力1'!$E$189:$O$288,11,FALSE))</f>
      </c>
      <c r="P99" s="12">
        <f>IF(I99="","",VLOOKUP(LEFT(I99,5),'初期設定1'!$E$18:$F$59,2,FALSE))</f>
      </c>
      <c r="Q99" s="12">
        <f t="shared" si="3"/>
      </c>
      <c r="R99" s="12" t="e">
        <f>VLOOKUP($Q99,'記録入力1'!$B$4:$I$285,8,FALSE)</f>
        <v>#N/A</v>
      </c>
      <c r="S99" s="12">
        <f>IF(J99="","",VLOOKUP(LEFT(J99,5),'初期設定1'!$E$18:$F$59,2,FALSE))</f>
      </c>
      <c r="T99" s="12">
        <f t="shared" si="4"/>
      </c>
      <c r="U99" s="12" t="e">
        <f>VLOOKUP($T99,'記録入力1'!$B$4:$I$285,8,FALSE)</f>
        <v>#N/A</v>
      </c>
      <c r="V99" s="12">
        <f>IF(K99="","",VLOOKUP(LEFT(K99,5),'初期設定1'!$E$18:$F$59,2,FALSE))</f>
      </c>
      <c r="W99" s="12">
        <f t="shared" si="5"/>
      </c>
      <c r="X99" s="12" t="e">
        <f>VLOOKUP($W99,'記録入力1'!$B$4:$I$285,8,FALSE)</f>
        <v>#N/A</v>
      </c>
      <c r="Y99" s="12">
        <f>IF(G99="","",VLOOKUP(VALUE(RIGHT(G99,6)),'学校番号'!$A$2:$B$51,2))</f>
      </c>
    </row>
    <row r="100" spans="1:25" ht="13.5">
      <c r="A100" s="5">
        <v>98</v>
      </c>
      <c r="B100" s="11">
        <f>IF(ISERROR(VLOOKUP($A100,'データ作成貼付２'!$A$2:$M$280,'データ完成'!B$1,FALSE))=TRUE,"",VLOOKUP($A100,'データ作成貼付２'!$A$2:$M$280,'データ完成'!B$1,FALSE))</f>
      </c>
      <c r="C100" s="11">
        <f>IF(ISERROR(VLOOKUP($A100,'データ作成貼付２'!$A$2:$M$280,'データ完成'!C$1,FALSE))=TRUE,"",VLOOKUP($A100,'データ作成貼付２'!$A$2:$M$280,'データ完成'!C$1,FALSE))</f>
      </c>
      <c r="D100" s="11">
        <f>IF(ISERROR(VLOOKUP($A100,'データ作成貼付２'!$A$2:$M$280,'データ完成'!D$1,FALSE))=TRUE,"",VLOOKUP($A100,'データ作成貼付２'!$A$2:$M$280,'データ完成'!D$1,FALSE))</f>
      </c>
      <c r="E100" s="11">
        <f>IF(ISERROR(VLOOKUP($A100,'データ作成貼付２'!$A$2:$M$280,'データ完成'!E$1,FALSE))=TRUE,"",VLOOKUP($A100,'データ作成貼付２'!$A$2:$M$280,'データ完成'!E$1,FALSE))</f>
      </c>
      <c r="F100" s="11">
        <f>IF(ISERROR(VLOOKUP($A100,'データ作成貼付２'!$A$2:$M$280,'データ完成'!F$1,FALSE))=TRUE,"",VLOOKUP($A100,'データ作成貼付２'!$A$2:$M$280,'データ完成'!F$1,FALSE))</f>
      </c>
      <c r="G100" s="11">
        <f>IF(ISERROR(VLOOKUP($A100,'データ作成貼付２'!$A$2:$M$280,'データ完成'!G$1,FALSE))=TRUE,"",VLOOKUP($A100,'データ作成貼付２'!$A$2:$M$280,'データ完成'!G$1,FALSE))</f>
      </c>
      <c r="H100" s="11">
        <f>IF(ISERROR(VLOOKUP($A100,'データ作成貼付２'!$A$2:$M$280,'データ完成'!H$1,FALSE))=TRUE,"",VLOOKUP($A100,'データ作成貼付２'!$A$2:$M$280,'データ完成'!H$1,FALSE))</f>
      </c>
      <c r="I100" s="12">
        <f>IF(ISERROR(VLOOKUP($A100*10+1,'データ作成貼付２'!$B$2:$M$280,'データ完成'!I$1,FALSE))=TRUE,"",VLOOKUP($A100*10+1,'データ作成貼付２'!$B$2:$M$280,'データ完成'!I$1,FALSE))</f>
      </c>
      <c r="J100" s="12">
        <f>IF(ISERROR(VLOOKUP($A100*10+2,'データ作成貼付２'!$B$2:$M$280,'データ完成'!J$1,FALSE))=TRUE,"",VLOOKUP($A100*10+2,'データ作成貼付２'!$B$2:$M$280,'データ完成'!J$1,FALSE))</f>
      </c>
      <c r="K100" s="12">
        <f>IF(ISERROR(VLOOKUP($A100*10+3,'データ作成貼付２'!$B$2:$M$280,'データ完成'!K$1,FALSE))=TRUE,"",VLOOKUP($A100*10+3,'データ作成貼付２'!$B$2:$M$280,'データ完成'!K$1,FALSE))</f>
      </c>
      <c r="L100" s="13">
        <f>IF(ISERROR(VLOOKUP($A100*10+4,'データ作成貼付２'!$B$2:$M$280,'データ完成'!L$1,FALSE))=TRUE,"","○")</f>
      </c>
      <c r="M100" s="12">
        <f>IF(L100="","",VLOOKUP($H100,'記録入力1'!$E$159:$O$188,11,FALSE))</f>
      </c>
      <c r="N100" s="13">
        <f>IF(ISERROR(VLOOKUP($A100*10+5,'データ作成貼付２'!$B$2:$M$280,'データ完成'!N$1,FALSE))=TRUE,"","○")</f>
      </c>
      <c r="O100" s="12">
        <f>IF(N100="","",VLOOKUP($H100,'記録入力1'!$E$189:$O$288,11,FALSE))</f>
      </c>
      <c r="P100" s="12">
        <f>IF(I100="","",VLOOKUP(LEFT(I100,5),'初期設定1'!$E$18:$F$59,2,FALSE))</f>
      </c>
      <c r="Q100" s="12">
        <f t="shared" si="3"/>
      </c>
      <c r="R100" s="12" t="e">
        <f>VLOOKUP($Q100,'記録入力1'!$B$4:$I$285,8,FALSE)</f>
        <v>#N/A</v>
      </c>
      <c r="S100" s="12">
        <f>IF(J100="","",VLOOKUP(LEFT(J100,5),'初期設定1'!$E$18:$F$59,2,FALSE))</f>
      </c>
      <c r="T100" s="12">
        <f t="shared" si="4"/>
      </c>
      <c r="U100" s="12" t="e">
        <f>VLOOKUP($T100,'記録入力1'!$B$4:$I$285,8,FALSE)</f>
        <v>#N/A</v>
      </c>
      <c r="V100" s="12">
        <f>IF(K100="","",VLOOKUP(LEFT(K100,5),'初期設定1'!$E$18:$F$59,2,FALSE))</f>
      </c>
      <c r="W100" s="12">
        <f t="shared" si="5"/>
      </c>
      <c r="X100" s="12" t="e">
        <f>VLOOKUP($W100,'記録入力1'!$B$4:$I$285,8,FALSE)</f>
        <v>#N/A</v>
      </c>
      <c r="Y100" s="12">
        <f>IF(G100="","",VLOOKUP(VALUE(RIGHT(G100,6)),'学校番号'!$A$2:$B$51,2))</f>
      </c>
    </row>
    <row r="101" spans="1:25" ht="13.5">
      <c r="A101" s="5">
        <v>99</v>
      </c>
      <c r="B101" s="11">
        <f>IF(ISERROR(VLOOKUP($A101,'データ作成貼付２'!$A$2:$M$280,'データ完成'!B$1,FALSE))=TRUE,"",VLOOKUP($A101,'データ作成貼付２'!$A$2:$M$280,'データ完成'!B$1,FALSE))</f>
      </c>
      <c r="C101" s="11">
        <f>IF(ISERROR(VLOOKUP($A101,'データ作成貼付２'!$A$2:$M$280,'データ完成'!C$1,FALSE))=TRUE,"",VLOOKUP($A101,'データ作成貼付２'!$A$2:$M$280,'データ完成'!C$1,FALSE))</f>
      </c>
      <c r="D101" s="11">
        <f>IF(ISERROR(VLOOKUP($A101,'データ作成貼付２'!$A$2:$M$280,'データ完成'!D$1,FALSE))=TRUE,"",VLOOKUP($A101,'データ作成貼付２'!$A$2:$M$280,'データ完成'!D$1,FALSE))</f>
      </c>
      <c r="E101" s="11">
        <f>IF(ISERROR(VLOOKUP($A101,'データ作成貼付２'!$A$2:$M$280,'データ完成'!E$1,FALSE))=TRUE,"",VLOOKUP($A101,'データ作成貼付２'!$A$2:$M$280,'データ完成'!E$1,FALSE))</f>
      </c>
      <c r="F101" s="11">
        <f>IF(ISERROR(VLOOKUP($A101,'データ作成貼付２'!$A$2:$M$280,'データ完成'!F$1,FALSE))=TRUE,"",VLOOKUP($A101,'データ作成貼付２'!$A$2:$M$280,'データ完成'!F$1,FALSE))</f>
      </c>
      <c r="G101" s="11">
        <f>IF(ISERROR(VLOOKUP($A101,'データ作成貼付２'!$A$2:$M$280,'データ完成'!G$1,FALSE))=TRUE,"",VLOOKUP($A101,'データ作成貼付２'!$A$2:$M$280,'データ完成'!G$1,FALSE))</f>
      </c>
      <c r="H101" s="11">
        <f>IF(ISERROR(VLOOKUP($A101,'データ作成貼付２'!$A$2:$M$280,'データ完成'!H$1,FALSE))=TRUE,"",VLOOKUP($A101,'データ作成貼付２'!$A$2:$M$280,'データ完成'!H$1,FALSE))</f>
      </c>
      <c r="I101" s="12">
        <f>IF(ISERROR(VLOOKUP($A101*10+1,'データ作成貼付２'!$B$2:$M$280,'データ完成'!I$1,FALSE))=TRUE,"",VLOOKUP($A101*10+1,'データ作成貼付２'!$B$2:$M$280,'データ完成'!I$1,FALSE))</f>
      </c>
      <c r="J101" s="12">
        <f>IF(ISERROR(VLOOKUP($A101*10+2,'データ作成貼付２'!$B$2:$M$280,'データ完成'!J$1,FALSE))=TRUE,"",VLOOKUP($A101*10+2,'データ作成貼付２'!$B$2:$M$280,'データ完成'!J$1,FALSE))</f>
      </c>
      <c r="K101" s="12">
        <f>IF(ISERROR(VLOOKUP($A101*10+3,'データ作成貼付２'!$B$2:$M$280,'データ完成'!K$1,FALSE))=TRUE,"",VLOOKUP($A101*10+3,'データ作成貼付２'!$B$2:$M$280,'データ完成'!K$1,FALSE))</f>
      </c>
      <c r="L101" s="13">
        <f>IF(ISERROR(VLOOKUP($A101*10+4,'データ作成貼付２'!$B$2:$M$280,'データ完成'!L$1,FALSE))=TRUE,"","○")</f>
      </c>
      <c r="M101" s="12">
        <f>IF(L101="","",VLOOKUP($H101,'記録入力1'!$E$159:$O$188,11,FALSE))</f>
      </c>
      <c r="N101" s="13">
        <f>IF(ISERROR(VLOOKUP($A101*10+5,'データ作成貼付２'!$B$2:$M$280,'データ完成'!N$1,FALSE))=TRUE,"","○")</f>
      </c>
      <c r="O101" s="12">
        <f>IF(N101="","",VLOOKUP($H101,'記録入力1'!$E$189:$O$288,11,FALSE))</f>
      </c>
      <c r="P101" s="12">
        <f>IF(I101="","",VLOOKUP(LEFT(I101,5),'初期設定1'!$E$18:$F$59,2,FALSE))</f>
      </c>
      <c r="Q101" s="12">
        <f t="shared" si="3"/>
      </c>
      <c r="R101" s="12" t="e">
        <f>VLOOKUP($Q101,'記録入力1'!$B$4:$I$285,8,FALSE)</f>
        <v>#N/A</v>
      </c>
      <c r="S101" s="12">
        <f>IF(J101="","",VLOOKUP(LEFT(J101,5),'初期設定1'!$E$18:$F$59,2,FALSE))</f>
      </c>
      <c r="T101" s="12">
        <f t="shared" si="4"/>
      </c>
      <c r="U101" s="12" t="e">
        <f>VLOOKUP($T101,'記録入力1'!$B$4:$I$285,8,FALSE)</f>
        <v>#N/A</v>
      </c>
      <c r="V101" s="12">
        <f>IF(K101="","",VLOOKUP(LEFT(K101,5),'初期設定1'!$E$18:$F$59,2,FALSE))</f>
      </c>
      <c r="W101" s="12">
        <f t="shared" si="5"/>
      </c>
      <c r="X101" s="12" t="e">
        <f>VLOOKUP($W101,'記録入力1'!$B$4:$I$285,8,FALSE)</f>
        <v>#N/A</v>
      </c>
      <c r="Y101" s="12">
        <f>IF(G101="","",VLOOKUP(VALUE(RIGHT(G101,6)),'学校番号'!$A$2:$B$51,2))</f>
      </c>
    </row>
    <row r="102" spans="1:25" ht="13.5">
      <c r="A102" s="5">
        <v>100</v>
      </c>
      <c r="B102" s="11">
        <f>IF(ISERROR(VLOOKUP($A102,'データ作成貼付２'!$A$2:$M$280,'データ完成'!B$1,FALSE))=TRUE,"",VLOOKUP($A102,'データ作成貼付２'!$A$2:$M$280,'データ完成'!B$1,FALSE))</f>
      </c>
      <c r="C102" s="11">
        <f>IF(ISERROR(VLOOKUP($A102,'データ作成貼付２'!$A$2:$M$280,'データ完成'!C$1,FALSE))=TRUE,"",VLOOKUP($A102,'データ作成貼付２'!$A$2:$M$280,'データ完成'!C$1,FALSE))</f>
      </c>
      <c r="D102" s="11">
        <f>IF(ISERROR(VLOOKUP($A102,'データ作成貼付２'!$A$2:$M$280,'データ完成'!D$1,FALSE))=TRUE,"",VLOOKUP($A102,'データ作成貼付２'!$A$2:$M$280,'データ完成'!D$1,FALSE))</f>
      </c>
      <c r="E102" s="11">
        <f>IF(ISERROR(VLOOKUP($A102,'データ作成貼付２'!$A$2:$M$280,'データ完成'!E$1,FALSE))=TRUE,"",VLOOKUP($A102,'データ作成貼付２'!$A$2:$M$280,'データ完成'!E$1,FALSE))</f>
      </c>
      <c r="F102" s="11">
        <f>IF(ISERROR(VLOOKUP($A102,'データ作成貼付２'!$A$2:$M$280,'データ完成'!F$1,FALSE))=TRUE,"",VLOOKUP($A102,'データ作成貼付２'!$A$2:$M$280,'データ完成'!F$1,FALSE))</f>
      </c>
      <c r="G102" s="11">
        <f>IF(ISERROR(VLOOKUP($A102,'データ作成貼付２'!$A$2:$M$280,'データ完成'!G$1,FALSE))=TRUE,"",VLOOKUP($A102,'データ作成貼付２'!$A$2:$M$280,'データ完成'!G$1,FALSE))</f>
      </c>
      <c r="H102" s="11">
        <f>IF(ISERROR(VLOOKUP($A102,'データ作成貼付２'!$A$2:$M$280,'データ完成'!H$1,FALSE))=TRUE,"",VLOOKUP($A102,'データ作成貼付２'!$A$2:$M$280,'データ完成'!H$1,FALSE))</f>
      </c>
      <c r="I102" s="12">
        <f>IF(ISERROR(VLOOKUP($A102*10+1,'データ作成貼付２'!$B$2:$M$280,'データ完成'!I$1,FALSE))=TRUE,"",VLOOKUP($A102*10+1,'データ作成貼付２'!$B$2:$M$280,'データ完成'!I$1,FALSE))</f>
      </c>
      <c r="J102" s="12">
        <f>IF(ISERROR(VLOOKUP($A102*10+2,'データ作成貼付２'!$B$2:$M$280,'データ完成'!J$1,FALSE))=TRUE,"",VLOOKUP($A102*10+2,'データ作成貼付２'!$B$2:$M$280,'データ完成'!J$1,FALSE))</f>
      </c>
      <c r="K102" s="12">
        <f>IF(ISERROR(VLOOKUP($A102*10+3,'データ作成貼付２'!$B$2:$M$280,'データ完成'!K$1,FALSE))=TRUE,"",VLOOKUP($A102*10+3,'データ作成貼付２'!$B$2:$M$280,'データ完成'!K$1,FALSE))</f>
      </c>
      <c r="L102" s="13">
        <f>IF(ISERROR(VLOOKUP($A102*10+4,'データ作成貼付２'!$B$2:$M$280,'データ完成'!L$1,FALSE))=TRUE,"","○")</f>
      </c>
      <c r="M102" s="12">
        <f>IF(L102="","",VLOOKUP($H102,'記録入力1'!$E$159:$O$188,11,FALSE))</f>
      </c>
      <c r="N102" s="13">
        <f>IF(ISERROR(VLOOKUP($A102*10+5,'データ作成貼付２'!$B$2:$M$280,'データ完成'!N$1,FALSE))=TRUE,"","○")</f>
      </c>
      <c r="O102" s="12">
        <f>IF(N102="","",VLOOKUP($H102,'記録入力1'!$E$189:$O$288,11,FALSE))</f>
      </c>
      <c r="P102" s="12">
        <f>IF(I102="","",VLOOKUP(LEFT(I102,5),'初期設定1'!$E$18:$F$59,2,FALSE))</f>
      </c>
      <c r="Q102" s="12">
        <f t="shared" si="3"/>
      </c>
      <c r="R102" s="12" t="e">
        <f>VLOOKUP($Q102,'記録入力1'!$B$4:$I$285,8,FALSE)</f>
        <v>#N/A</v>
      </c>
      <c r="S102" s="12">
        <f>IF(J102="","",VLOOKUP(LEFT(J102,5),'初期設定1'!$E$18:$F$59,2,FALSE))</f>
      </c>
      <c r="T102" s="12">
        <f t="shared" si="4"/>
      </c>
      <c r="U102" s="12" t="e">
        <f>VLOOKUP($T102,'記録入力1'!$B$4:$I$285,8,FALSE)</f>
        <v>#N/A</v>
      </c>
      <c r="V102" s="12">
        <f>IF(K102="","",VLOOKUP(LEFT(K102,5),'初期設定1'!$E$18:$F$59,2,FALSE))</f>
      </c>
      <c r="W102" s="12">
        <f t="shared" si="5"/>
      </c>
      <c r="X102" s="12" t="e">
        <f>VLOOKUP($W102,'記録入力1'!$B$4:$I$285,8,FALSE)</f>
        <v>#N/A</v>
      </c>
      <c r="Y102" s="12">
        <f>IF(G102="","",VLOOKUP(VALUE(RIGHT(G102,6)),'学校番号'!$A$2:$B$51,2))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9.50390625" style="1" bestFit="1" customWidth="1"/>
    <col min="2" max="2" width="11.625" style="1" bestFit="1" customWidth="1"/>
    <col min="3" max="3" width="13.875" style="1" bestFit="1" customWidth="1"/>
    <col min="4" max="16384" width="9.00390625" style="1" customWidth="1"/>
  </cols>
  <sheetData>
    <row r="1" spans="1:2" ht="13.5">
      <c r="A1" s="1" t="s">
        <v>15</v>
      </c>
      <c r="B1" s="1" t="s">
        <v>16</v>
      </c>
    </row>
    <row r="2" spans="1:3" ht="13.5">
      <c r="A2" s="2">
        <v>284201</v>
      </c>
      <c r="B2" s="2" t="s">
        <v>167</v>
      </c>
      <c r="C2" s="3" t="s">
        <v>214</v>
      </c>
    </row>
    <row r="3" spans="1:3" ht="13.5">
      <c r="A3" s="2">
        <v>284202</v>
      </c>
      <c r="B3" s="2" t="s">
        <v>168</v>
      </c>
      <c r="C3" s="3" t="s">
        <v>215</v>
      </c>
    </row>
    <row r="4" spans="1:3" ht="13.5">
      <c r="A4" s="2">
        <v>284203</v>
      </c>
      <c r="B4" s="2" t="s">
        <v>262</v>
      </c>
      <c r="C4" s="3" t="s">
        <v>216</v>
      </c>
    </row>
    <row r="5" spans="1:3" ht="13.5">
      <c r="A5" s="2">
        <v>284204</v>
      </c>
      <c r="B5" s="2" t="s">
        <v>169</v>
      </c>
      <c r="C5" s="3" t="s">
        <v>217</v>
      </c>
    </row>
    <row r="6" spans="1:3" ht="13.5">
      <c r="A6" s="2">
        <v>284205</v>
      </c>
      <c r="B6" s="2" t="s">
        <v>603</v>
      </c>
      <c r="C6" s="3" t="s">
        <v>604</v>
      </c>
    </row>
    <row r="7" spans="1:3" ht="13.5">
      <c r="A7" s="2">
        <v>284206</v>
      </c>
      <c r="B7" s="2" t="s">
        <v>170</v>
      </c>
      <c r="C7" s="3" t="s">
        <v>218</v>
      </c>
    </row>
    <row r="8" spans="1:3" ht="13.5">
      <c r="A8" s="2">
        <v>284207</v>
      </c>
      <c r="B8" s="2" t="s">
        <v>171</v>
      </c>
      <c r="C8" s="3" t="s">
        <v>219</v>
      </c>
    </row>
    <row r="9" spans="1:3" ht="13.5">
      <c r="A9" s="2">
        <v>284208</v>
      </c>
      <c r="B9" s="2" t="s">
        <v>172</v>
      </c>
      <c r="C9" s="3" t="s">
        <v>220</v>
      </c>
    </row>
    <row r="10" spans="1:3" ht="13.5">
      <c r="A10" s="2">
        <v>284209</v>
      </c>
      <c r="B10" s="2" t="s">
        <v>173</v>
      </c>
      <c r="C10" s="3" t="s">
        <v>221</v>
      </c>
    </row>
    <row r="11" spans="1:3" ht="13.5">
      <c r="A11" s="2">
        <v>284210</v>
      </c>
      <c r="B11" s="2" t="s">
        <v>174</v>
      </c>
      <c r="C11" s="3" t="s">
        <v>222</v>
      </c>
    </row>
    <row r="12" spans="1:3" ht="13.5">
      <c r="A12" s="2">
        <v>284211</v>
      </c>
      <c r="B12" s="2" t="s">
        <v>175</v>
      </c>
      <c r="C12" s="3" t="s">
        <v>223</v>
      </c>
    </row>
    <row r="13" spans="1:3" ht="13.5">
      <c r="A13" s="2">
        <v>284212</v>
      </c>
      <c r="B13" s="2" t="s">
        <v>176</v>
      </c>
      <c r="C13" s="3" t="s">
        <v>224</v>
      </c>
    </row>
    <row r="14" spans="1:3" ht="13.5">
      <c r="A14" s="2">
        <v>284213</v>
      </c>
      <c r="B14" s="2" t="s">
        <v>177</v>
      </c>
      <c r="C14" s="3" t="s">
        <v>225</v>
      </c>
    </row>
    <row r="15" spans="1:3" ht="13.5">
      <c r="A15" s="2">
        <v>284214</v>
      </c>
      <c r="B15" s="2" t="s">
        <v>178</v>
      </c>
      <c r="C15" s="3" t="s">
        <v>226</v>
      </c>
    </row>
    <row r="16" spans="1:3" ht="13.5">
      <c r="A16" s="2">
        <v>284215</v>
      </c>
      <c r="B16" s="2" t="s">
        <v>179</v>
      </c>
      <c r="C16" s="3" t="s">
        <v>227</v>
      </c>
    </row>
    <row r="17" spans="1:3" ht="13.5">
      <c r="A17" s="2">
        <v>284216</v>
      </c>
      <c r="B17" s="2" t="s">
        <v>529</v>
      </c>
      <c r="C17" s="3" t="s">
        <v>530</v>
      </c>
    </row>
    <row r="18" spans="1:3" ht="13.5">
      <c r="A18" s="2">
        <v>284217</v>
      </c>
      <c r="B18" s="2" t="s">
        <v>180</v>
      </c>
      <c r="C18" s="3" t="s">
        <v>228</v>
      </c>
    </row>
    <row r="19" spans="1:3" ht="13.5">
      <c r="A19" s="2">
        <v>284218</v>
      </c>
      <c r="B19" s="2" t="s">
        <v>181</v>
      </c>
      <c r="C19" s="3" t="s">
        <v>229</v>
      </c>
    </row>
    <row r="20" spans="1:3" ht="13.5">
      <c r="A20" s="2">
        <v>284219</v>
      </c>
      <c r="B20" s="2" t="s">
        <v>182</v>
      </c>
      <c r="C20" s="3" t="s">
        <v>230</v>
      </c>
    </row>
    <row r="21" spans="1:3" ht="13.5">
      <c r="A21" s="2">
        <v>284220</v>
      </c>
      <c r="B21" s="2" t="s">
        <v>183</v>
      </c>
      <c r="C21" s="3" t="s">
        <v>231</v>
      </c>
    </row>
    <row r="22" spans="1:3" ht="13.5">
      <c r="A22" s="2">
        <v>284221</v>
      </c>
      <c r="B22" s="2" t="s">
        <v>497</v>
      </c>
      <c r="C22" s="3" t="s">
        <v>498</v>
      </c>
    </row>
    <row r="23" spans="1:3" ht="13.5">
      <c r="A23" s="2">
        <v>284222</v>
      </c>
      <c r="B23" s="2" t="s">
        <v>184</v>
      </c>
      <c r="C23" s="3" t="s">
        <v>232</v>
      </c>
    </row>
    <row r="24" spans="1:3" ht="13.5">
      <c r="A24" s="2">
        <v>284223</v>
      </c>
      <c r="B24" s="2" t="s">
        <v>625</v>
      </c>
      <c r="C24" s="3" t="s">
        <v>626</v>
      </c>
    </row>
    <row r="25" spans="1:3" ht="13.5">
      <c r="A25" s="2">
        <v>284224</v>
      </c>
      <c r="B25" s="2" t="s">
        <v>185</v>
      </c>
      <c r="C25" s="3" t="s">
        <v>233</v>
      </c>
    </row>
    <row r="26" spans="1:3" ht="13.5">
      <c r="A26" s="2">
        <v>284225</v>
      </c>
      <c r="B26" s="2" t="s">
        <v>186</v>
      </c>
      <c r="C26" s="3" t="s">
        <v>234</v>
      </c>
    </row>
    <row r="27" spans="1:3" ht="13.5">
      <c r="A27" s="2">
        <v>284226</v>
      </c>
      <c r="B27" s="2" t="s">
        <v>627</v>
      </c>
      <c r="C27" s="3" t="s">
        <v>628</v>
      </c>
    </row>
    <row r="28" spans="1:3" ht="13.5">
      <c r="A28" s="2">
        <v>284227</v>
      </c>
      <c r="B28" s="2" t="s">
        <v>187</v>
      </c>
      <c r="C28" s="3" t="s">
        <v>235</v>
      </c>
    </row>
    <row r="29" spans="1:3" ht="13.5">
      <c r="A29" s="2">
        <v>284228</v>
      </c>
      <c r="B29" s="2" t="s">
        <v>188</v>
      </c>
      <c r="C29" s="3" t="s">
        <v>236</v>
      </c>
    </row>
    <row r="30" spans="1:3" ht="13.5">
      <c r="A30" s="2">
        <v>284229</v>
      </c>
      <c r="B30" s="2" t="s">
        <v>189</v>
      </c>
      <c r="C30" s="3" t="s">
        <v>237</v>
      </c>
    </row>
    <row r="31" spans="1:3" ht="13.5">
      <c r="A31" s="2">
        <v>284230</v>
      </c>
      <c r="B31" s="2" t="s">
        <v>190</v>
      </c>
      <c r="C31" s="3" t="s">
        <v>238</v>
      </c>
    </row>
    <row r="32" spans="1:3" ht="13.5">
      <c r="A32" s="2">
        <v>284231</v>
      </c>
      <c r="B32" s="2" t="s">
        <v>191</v>
      </c>
      <c r="C32" s="3" t="s">
        <v>239</v>
      </c>
    </row>
    <row r="33" spans="1:3" ht="13.5">
      <c r="A33" s="2">
        <v>284232</v>
      </c>
      <c r="B33" s="2" t="s">
        <v>192</v>
      </c>
      <c r="C33" s="3" t="s">
        <v>240</v>
      </c>
    </row>
    <row r="34" spans="1:3" ht="13.5">
      <c r="A34" s="2">
        <v>284233</v>
      </c>
      <c r="B34" s="2" t="s">
        <v>193</v>
      </c>
      <c r="C34" s="3" t="s">
        <v>241</v>
      </c>
    </row>
    <row r="35" spans="1:3" ht="13.5">
      <c r="A35" s="2">
        <v>284234</v>
      </c>
      <c r="B35" s="2" t="s">
        <v>194</v>
      </c>
      <c r="C35" s="3" t="s">
        <v>242</v>
      </c>
    </row>
    <row r="36" spans="1:3" ht="13.5">
      <c r="A36" s="2">
        <v>284235</v>
      </c>
      <c r="B36" s="2" t="s">
        <v>195</v>
      </c>
      <c r="C36" s="3" t="s">
        <v>243</v>
      </c>
    </row>
    <row r="37" spans="1:3" ht="13.5">
      <c r="A37" s="2">
        <v>284236</v>
      </c>
      <c r="B37" s="2" t="s">
        <v>196</v>
      </c>
      <c r="C37" s="3" t="s">
        <v>244</v>
      </c>
    </row>
    <row r="38" spans="1:3" ht="13.5">
      <c r="A38" s="2">
        <v>284237</v>
      </c>
      <c r="B38" s="2" t="s">
        <v>503</v>
      </c>
      <c r="C38" s="3" t="s">
        <v>504</v>
      </c>
    </row>
    <row r="39" spans="1:3" ht="13.5">
      <c r="A39" s="2">
        <v>284238</v>
      </c>
      <c r="B39" s="2" t="s">
        <v>197</v>
      </c>
      <c r="C39" s="3" t="s">
        <v>245</v>
      </c>
    </row>
    <row r="40" spans="1:3" ht="13.5">
      <c r="A40" s="2">
        <v>284239</v>
      </c>
      <c r="B40" s="2" t="s">
        <v>198</v>
      </c>
      <c r="C40" s="3" t="s">
        <v>246</v>
      </c>
    </row>
    <row r="41" spans="1:3" ht="13.5">
      <c r="A41" s="2">
        <v>284240</v>
      </c>
      <c r="B41" s="2" t="s">
        <v>199</v>
      </c>
      <c r="C41" s="3" t="s">
        <v>247</v>
      </c>
    </row>
    <row r="42" spans="1:3" ht="13.5">
      <c r="A42" s="2">
        <v>284241</v>
      </c>
      <c r="B42" s="2" t="s">
        <v>200</v>
      </c>
      <c r="C42" s="3" t="s">
        <v>248</v>
      </c>
    </row>
    <row r="43" spans="1:3" ht="13.5">
      <c r="A43" s="2">
        <v>284242</v>
      </c>
      <c r="B43" s="2" t="s">
        <v>201</v>
      </c>
      <c r="C43" s="3" t="s">
        <v>249</v>
      </c>
    </row>
    <row r="44" spans="1:3" ht="13.5">
      <c r="A44" s="2">
        <v>284243</v>
      </c>
      <c r="B44" s="2"/>
      <c r="C44" s="3"/>
    </row>
    <row r="45" spans="1:3" ht="13.5">
      <c r="A45" s="2">
        <v>284244</v>
      </c>
      <c r="B45" s="2" t="s">
        <v>202</v>
      </c>
      <c r="C45" s="3" t="s">
        <v>250</v>
      </c>
    </row>
    <row r="46" spans="1:3" ht="13.5">
      <c r="A46" s="2">
        <v>284245</v>
      </c>
      <c r="B46" s="2" t="s">
        <v>527</v>
      </c>
      <c r="C46" s="3" t="s">
        <v>528</v>
      </c>
    </row>
    <row r="47" spans="1:3" ht="13.5">
      <c r="A47" s="2">
        <v>284246</v>
      </c>
      <c r="B47" s="2" t="s">
        <v>203</v>
      </c>
      <c r="C47" s="3" t="s">
        <v>251</v>
      </c>
    </row>
    <row r="48" spans="1:3" ht="13.5">
      <c r="A48" s="2">
        <v>284247</v>
      </c>
      <c r="B48" s="2" t="s">
        <v>204</v>
      </c>
      <c r="C48" s="3" t="s">
        <v>252</v>
      </c>
    </row>
    <row r="49" spans="1:3" ht="13.5">
      <c r="A49" s="2">
        <v>284248</v>
      </c>
      <c r="B49" s="2" t="s">
        <v>205</v>
      </c>
      <c r="C49" s="3" t="s">
        <v>253</v>
      </c>
    </row>
    <row r="50" spans="1:3" ht="13.5">
      <c r="A50" s="2">
        <v>284249</v>
      </c>
      <c r="B50" s="2" t="s">
        <v>499</v>
      </c>
      <c r="C50" s="3" t="s">
        <v>500</v>
      </c>
    </row>
    <row r="51" spans="1:3" ht="13.5">
      <c r="A51" s="2">
        <v>284250</v>
      </c>
      <c r="B51" s="2" t="s">
        <v>206</v>
      </c>
      <c r="C51" s="3" t="s">
        <v>254</v>
      </c>
    </row>
    <row r="52" spans="1:3" ht="13.5">
      <c r="A52" s="2">
        <v>284251</v>
      </c>
      <c r="B52" s="2" t="s">
        <v>207</v>
      </c>
      <c r="C52" s="3" t="s">
        <v>255</v>
      </c>
    </row>
    <row r="53" spans="1:3" ht="13.5">
      <c r="A53" s="2">
        <v>284252</v>
      </c>
      <c r="B53" s="2" t="s">
        <v>208</v>
      </c>
      <c r="C53" s="3" t="s">
        <v>256</v>
      </c>
    </row>
    <row r="54" spans="1:3" ht="13.5">
      <c r="A54" s="2">
        <v>284253</v>
      </c>
      <c r="B54" s="2" t="s">
        <v>209</v>
      </c>
      <c r="C54" s="3" t="s">
        <v>257</v>
      </c>
    </row>
    <row r="55" spans="1:3" ht="13.5">
      <c r="A55" s="2">
        <v>284254</v>
      </c>
      <c r="B55" s="2" t="s">
        <v>210</v>
      </c>
      <c r="C55" s="3" t="s">
        <v>258</v>
      </c>
    </row>
    <row r="56" spans="1:3" ht="13.5">
      <c r="A56" s="2">
        <v>284255</v>
      </c>
      <c r="B56" s="2" t="s">
        <v>211</v>
      </c>
      <c r="C56" s="3" t="s">
        <v>259</v>
      </c>
    </row>
    <row r="57" spans="1:3" ht="13.5">
      <c r="A57" s="2">
        <v>284256</v>
      </c>
      <c r="B57" s="2" t="s">
        <v>212</v>
      </c>
      <c r="C57" s="3" t="s">
        <v>260</v>
      </c>
    </row>
    <row r="58" spans="1:3" ht="13.5">
      <c r="A58" s="2">
        <v>284257</v>
      </c>
      <c r="B58" s="2" t="s">
        <v>213</v>
      </c>
      <c r="C58" s="3" t="s">
        <v>261</v>
      </c>
    </row>
    <row r="59" spans="1:3" ht="13.5">
      <c r="A59" s="2"/>
      <c r="B59" s="2"/>
      <c r="C59" s="3"/>
    </row>
    <row r="60" spans="1:3" ht="13.5">
      <c r="A60" s="2"/>
      <c r="B60" s="2"/>
      <c r="C60" s="3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58"/>
  <sheetViews>
    <sheetView zoomScalePageLayoutView="0" workbookViewId="0" topLeftCell="A1">
      <selection activeCell="I12" sqref="I12"/>
    </sheetView>
  </sheetViews>
  <sheetFormatPr defaultColWidth="9.00390625" defaultRowHeight="18.75" customHeight="1"/>
  <cols>
    <col min="1" max="1" width="3.25390625" style="156" customWidth="1"/>
    <col min="2" max="3" width="12.625" style="156" customWidth="1"/>
    <col min="4" max="4" width="12.625" style="72" customWidth="1"/>
    <col min="5" max="6" width="12.625" style="156" customWidth="1"/>
    <col min="7" max="9" width="9.00390625" style="156" customWidth="1"/>
    <col min="10" max="10" width="9.00390625" style="156" hidden="1" customWidth="1"/>
    <col min="11" max="11" width="26.875" style="156" hidden="1" customWidth="1"/>
    <col min="12" max="12" width="12.25390625" style="156" hidden="1" customWidth="1"/>
    <col min="13" max="13" width="9.00390625" style="156" hidden="1" customWidth="1"/>
    <col min="14" max="14" width="39.375" style="156" hidden="1" customWidth="1"/>
    <col min="15" max="15" width="18.00390625" style="156" hidden="1" customWidth="1"/>
    <col min="16" max="16" width="11.25390625" style="156" hidden="1" customWidth="1"/>
    <col min="17" max="17" width="10.25390625" style="156" hidden="1" customWidth="1"/>
    <col min="18" max="18" width="9.00390625" style="156" hidden="1" customWidth="1"/>
    <col min="19" max="16384" width="9.00390625" style="156" customWidth="1"/>
  </cols>
  <sheetData>
    <row r="1" spans="3:4" ht="24">
      <c r="C1" s="157" t="s">
        <v>14</v>
      </c>
      <c r="D1" s="157"/>
    </row>
    <row r="2" spans="2:9" ht="18.75" customHeight="1">
      <c r="B2" s="62" t="s">
        <v>77</v>
      </c>
      <c r="C2" s="221">
        <f>IF($C$3="","",VLOOKUP($C$3,$J$3:$O$59,2,FALSE))</f>
      </c>
      <c r="D2" s="222"/>
      <c r="E2" s="223"/>
      <c r="F2" s="158" t="s">
        <v>472</v>
      </c>
      <c r="G2" s="65"/>
      <c r="H2" s="65"/>
      <c r="I2" s="65"/>
    </row>
    <row r="3" spans="2:17" ht="18.75" customHeight="1">
      <c r="B3" s="62" t="s">
        <v>76</v>
      </c>
      <c r="C3" s="218"/>
      <c r="D3" s="219"/>
      <c r="E3" s="220"/>
      <c r="F3" s="159" t="s">
        <v>473</v>
      </c>
      <c r="G3" s="65"/>
      <c r="H3" s="65"/>
      <c r="I3" s="65"/>
      <c r="J3" s="160">
        <v>4201</v>
      </c>
      <c r="K3" s="161" t="s">
        <v>263</v>
      </c>
      <c r="L3" s="161" t="s">
        <v>264</v>
      </c>
      <c r="M3" s="161" t="s">
        <v>629</v>
      </c>
      <c r="N3" s="161" t="s">
        <v>265</v>
      </c>
      <c r="O3" s="161" t="s">
        <v>266</v>
      </c>
      <c r="P3" s="161" t="s">
        <v>531</v>
      </c>
      <c r="Q3" s="161" t="s">
        <v>532</v>
      </c>
    </row>
    <row r="4" spans="2:17" ht="18.75" customHeight="1">
      <c r="B4" s="62" t="s">
        <v>70</v>
      </c>
      <c r="C4" s="221">
        <f>IF($C$3="","",VLOOKUP($C$3,$J$3:$O$59,3,FALSE))</f>
      </c>
      <c r="D4" s="222"/>
      <c r="E4" s="223"/>
      <c r="F4" s="158" t="s">
        <v>472</v>
      </c>
      <c r="G4" s="65"/>
      <c r="H4" s="65"/>
      <c r="I4" s="65"/>
      <c r="J4" s="160">
        <v>4202</v>
      </c>
      <c r="K4" s="161" t="s">
        <v>533</v>
      </c>
      <c r="L4" s="161" t="s">
        <v>267</v>
      </c>
      <c r="M4" s="161" t="s">
        <v>268</v>
      </c>
      <c r="N4" s="161" t="s">
        <v>269</v>
      </c>
      <c r="O4" s="161" t="s">
        <v>270</v>
      </c>
      <c r="P4" s="161" t="s">
        <v>531</v>
      </c>
      <c r="Q4" s="161" t="s">
        <v>534</v>
      </c>
    </row>
    <row r="5" spans="2:17" ht="18.75" customHeight="1">
      <c r="B5" s="62" t="s">
        <v>71</v>
      </c>
      <c r="C5" s="224">
        <f>IF($C$3="","",VLOOKUP($C$3,$J$3:$O$59,6,FALSE))</f>
      </c>
      <c r="D5" s="225"/>
      <c r="E5" s="226"/>
      <c r="F5" s="158" t="s">
        <v>472</v>
      </c>
      <c r="G5" s="65"/>
      <c r="H5" s="65"/>
      <c r="I5" s="65"/>
      <c r="J5" s="160">
        <v>4203</v>
      </c>
      <c r="K5" s="161" t="s">
        <v>535</v>
      </c>
      <c r="L5" s="161" t="s">
        <v>271</v>
      </c>
      <c r="M5" s="161" t="s">
        <v>272</v>
      </c>
      <c r="N5" s="161" t="s">
        <v>273</v>
      </c>
      <c r="O5" s="161" t="s">
        <v>274</v>
      </c>
      <c r="P5" s="161" t="s">
        <v>531</v>
      </c>
      <c r="Q5" s="161" t="s">
        <v>536</v>
      </c>
    </row>
    <row r="6" spans="2:17" ht="18.75" customHeight="1">
      <c r="B6" s="62" t="s">
        <v>72</v>
      </c>
      <c r="C6" s="224">
        <f>IF($C$3="","",VLOOKUP($C$3,$J$3:$O$59,5,FALSE))</f>
      </c>
      <c r="D6" s="225"/>
      <c r="E6" s="226"/>
      <c r="F6" s="158" t="s">
        <v>472</v>
      </c>
      <c r="J6" s="160">
        <v>4204</v>
      </c>
      <c r="K6" s="161" t="s">
        <v>275</v>
      </c>
      <c r="L6" s="161" t="s">
        <v>276</v>
      </c>
      <c r="M6" s="161" t="s">
        <v>277</v>
      </c>
      <c r="N6" s="161" t="s">
        <v>278</v>
      </c>
      <c r="O6" s="161" t="s">
        <v>279</v>
      </c>
      <c r="P6" s="161" t="s">
        <v>531</v>
      </c>
      <c r="Q6" s="161" t="s">
        <v>537</v>
      </c>
    </row>
    <row r="7" spans="2:17" ht="18.75" customHeight="1">
      <c r="B7" s="63" t="s">
        <v>73</v>
      </c>
      <c r="C7" s="218"/>
      <c r="D7" s="219"/>
      <c r="E7" s="220"/>
      <c r="J7" s="160">
        <v>4205</v>
      </c>
      <c r="K7" s="161" t="s">
        <v>618</v>
      </c>
      <c r="L7" s="161" t="s">
        <v>599</v>
      </c>
      <c r="M7" s="161" t="s">
        <v>600</v>
      </c>
      <c r="N7" s="161" t="s">
        <v>601</v>
      </c>
      <c r="O7" s="161" t="s">
        <v>630</v>
      </c>
      <c r="P7" s="161" t="s">
        <v>531</v>
      </c>
      <c r="Q7" s="161" t="s">
        <v>631</v>
      </c>
    </row>
    <row r="8" spans="2:17" ht="18.75" customHeight="1">
      <c r="B8" s="63" t="s">
        <v>474</v>
      </c>
      <c r="C8" s="218"/>
      <c r="D8" s="219"/>
      <c r="E8" s="220"/>
      <c r="J8" s="160">
        <v>4206</v>
      </c>
      <c r="K8" s="161" t="s">
        <v>280</v>
      </c>
      <c r="L8" s="161" t="s">
        <v>281</v>
      </c>
      <c r="M8" s="161" t="s">
        <v>282</v>
      </c>
      <c r="N8" s="161" t="s">
        <v>283</v>
      </c>
      <c r="O8" s="161" t="s">
        <v>284</v>
      </c>
      <c r="P8" s="161" t="s">
        <v>531</v>
      </c>
      <c r="Q8" s="161" t="s">
        <v>538</v>
      </c>
    </row>
    <row r="9" spans="2:17" ht="18.75" customHeight="1">
      <c r="B9" s="63" t="s">
        <v>75</v>
      </c>
      <c r="C9" s="162" t="s">
        <v>475</v>
      </c>
      <c r="D9" s="163" t="s">
        <v>130</v>
      </c>
      <c r="E9" s="164" t="s">
        <v>68</v>
      </c>
      <c r="J9" s="160">
        <v>4207</v>
      </c>
      <c r="K9" s="161" t="s">
        <v>285</v>
      </c>
      <c r="L9" s="161" t="s">
        <v>286</v>
      </c>
      <c r="M9" s="161" t="s">
        <v>287</v>
      </c>
      <c r="N9" s="161" t="s">
        <v>288</v>
      </c>
      <c r="O9" s="161" t="s">
        <v>289</v>
      </c>
      <c r="P9" s="161" t="s">
        <v>531</v>
      </c>
      <c r="Q9" s="161" t="s">
        <v>632</v>
      </c>
    </row>
    <row r="10" spans="2:18" ht="18.75" customHeight="1">
      <c r="B10" s="63">
        <v>1</v>
      </c>
      <c r="C10" s="181"/>
      <c r="D10" s="182"/>
      <c r="E10" s="183"/>
      <c r="J10" s="160">
        <v>4208</v>
      </c>
      <c r="K10" s="161" t="s">
        <v>539</v>
      </c>
      <c r="L10" s="161" t="s">
        <v>290</v>
      </c>
      <c r="M10" s="161" t="s">
        <v>291</v>
      </c>
      <c r="N10" s="161" t="s">
        <v>292</v>
      </c>
      <c r="O10" s="161" t="s">
        <v>293</v>
      </c>
      <c r="P10" s="161" t="s">
        <v>531</v>
      </c>
      <c r="Q10" s="161" t="s">
        <v>540</v>
      </c>
      <c r="R10" s="198" t="s">
        <v>633</v>
      </c>
    </row>
    <row r="11" spans="2:18" ht="18.75" customHeight="1">
      <c r="B11" s="63">
        <v>2</v>
      </c>
      <c r="C11" s="181"/>
      <c r="D11" s="182"/>
      <c r="E11" s="183"/>
      <c r="J11" s="160">
        <v>4209</v>
      </c>
      <c r="K11" s="161" t="s">
        <v>294</v>
      </c>
      <c r="L11" s="161" t="s">
        <v>295</v>
      </c>
      <c r="M11" s="161" t="s">
        <v>296</v>
      </c>
      <c r="N11" s="161" t="s">
        <v>297</v>
      </c>
      <c r="O11" s="161" t="s">
        <v>298</v>
      </c>
      <c r="P11" s="161" t="s">
        <v>531</v>
      </c>
      <c r="Q11" s="161" t="s">
        <v>541</v>
      </c>
      <c r="R11" s="198" t="s">
        <v>616</v>
      </c>
    </row>
    <row r="12" spans="2:18" ht="18.75" customHeight="1">
      <c r="B12" s="63">
        <v>3</v>
      </c>
      <c r="C12" s="181"/>
      <c r="D12" s="182"/>
      <c r="E12" s="183"/>
      <c r="J12" s="160">
        <v>4210</v>
      </c>
      <c r="K12" s="161" t="s">
        <v>542</v>
      </c>
      <c r="L12" s="161" t="s">
        <v>299</v>
      </c>
      <c r="M12" s="161" t="s">
        <v>300</v>
      </c>
      <c r="N12" s="161" t="s">
        <v>301</v>
      </c>
      <c r="O12" s="161" t="s">
        <v>302</v>
      </c>
      <c r="P12" s="161" t="s">
        <v>531</v>
      </c>
      <c r="Q12" s="161" t="s">
        <v>543</v>
      </c>
      <c r="R12" s="198" t="s">
        <v>634</v>
      </c>
    </row>
    <row r="13" spans="2:18" ht="18.75" customHeight="1">
      <c r="B13" s="63" t="s">
        <v>66</v>
      </c>
      <c r="C13" s="199" t="s">
        <v>66</v>
      </c>
      <c r="D13" s="200"/>
      <c r="E13" s="201"/>
      <c r="J13" s="160">
        <v>4211</v>
      </c>
      <c r="K13" s="161" t="s">
        <v>544</v>
      </c>
      <c r="L13" s="161" t="s">
        <v>299</v>
      </c>
      <c r="M13" s="161" t="s">
        <v>300</v>
      </c>
      <c r="N13" s="161" t="s">
        <v>303</v>
      </c>
      <c r="O13" s="161" t="s">
        <v>304</v>
      </c>
      <c r="P13" s="161" t="s">
        <v>531</v>
      </c>
      <c r="Q13" s="161" t="s">
        <v>545</v>
      </c>
      <c r="R13" s="198" t="s">
        <v>617</v>
      </c>
    </row>
    <row r="14" spans="2:17" ht="18.75" customHeight="1">
      <c r="B14" s="63"/>
      <c r="C14" s="202" t="s">
        <v>619</v>
      </c>
      <c r="D14" s="182"/>
      <c r="E14" s="203" t="s">
        <v>620</v>
      </c>
      <c r="J14" s="160">
        <v>4212</v>
      </c>
      <c r="K14" s="161" t="s">
        <v>305</v>
      </c>
      <c r="L14" s="161" t="s">
        <v>306</v>
      </c>
      <c r="M14" s="161" t="s">
        <v>307</v>
      </c>
      <c r="N14" s="161" t="s">
        <v>308</v>
      </c>
      <c r="O14" s="161" t="s">
        <v>309</v>
      </c>
      <c r="P14" s="161" t="s">
        <v>531</v>
      </c>
      <c r="Q14" s="161" t="s">
        <v>635</v>
      </c>
    </row>
    <row r="15" spans="1:17" ht="18.75" customHeight="1">
      <c r="A15" s="165"/>
      <c r="B15" s="64"/>
      <c r="C15" s="202" t="s">
        <v>621</v>
      </c>
      <c r="D15" s="182"/>
      <c r="E15" s="203" t="s">
        <v>620</v>
      </c>
      <c r="J15" s="160">
        <v>4213</v>
      </c>
      <c r="K15" s="161" t="s">
        <v>546</v>
      </c>
      <c r="L15" s="161" t="s">
        <v>310</v>
      </c>
      <c r="M15" s="161" t="s">
        <v>311</v>
      </c>
      <c r="N15" s="161" t="s">
        <v>312</v>
      </c>
      <c r="O15" s="161" t="s">
        <v>313</v>
      </c>
      <c r="P15" s="161" t="s">
        <v>531</v>
      </c>
      <c r="Q15" s="161" t="s">
        <v>636</v>
      </c>
    </row>
    <row r="16" spans="1:17" ht="18.75" customHeight="1" thickBot="1">
      <c r="A16" s="165"/>
      <c r="B16" s="64"/>
      <c r="C16" s="204" t="s">
        <v>157</v>
      </c>
      <c r="D16" s="205">
        <f>D14+D15</f>
        <v>0</v>
      </c>
      <c r="E16" s="205" t="s">
        <v>620</v>
      </c>
      <c r="J16" s="160">
        <v>4214</v>
      </c>
      <c r="K16" s="161" t="s">
        <v>547</v>
      </c>
      <c r="L16" s="161" t="s">
        <v>314</v>
      </c>
      <c r="M16" s="161" t="s">
        <v>315</v>
      </c>
      <c r="N16" s="161" t="s">
        <v>316</v>
      </c>
      <c r="O16" s="161" t="s">
        <v>317</v>
      </c>
      <c r="P16" s="161" t="s">
        <v>531</v>
      </c>
      <c r="Q16" s="161" t="s">
        <v>548</v>
      </c>
    </row>
    <row r="17" spans="1:17" ht="18.75" customHeight="1">
      <c r="A17" s="215" t="s">
        <v>78</v>
      </c>
      <c r="B17" s="166" t="s">
        <v>6</v>
      </c>
      <c r="C17" s="167" t="s">
        <v>1</v>
      </c>
      <c r="D17" s="167" t="s">
        <v>33</v>
      </c>
      <c r="E17" s="168" t="s">
        <v>29</v>
      </c>
      <c r="F17" s="169" t="s">
        <v>1</v>
      </c>
      <c r="J17" s="160">
        <v>4215</v>
      </c>
      <c r="K17" s="161" t="s">
        <v>637</v>
      </c>
      <c r="L17" s="161" t="s">
        <v>318</v>
      </c>
      <c r="M17" s="161" t="s">
        <v>319</v>
      </c>
      <c r="N17" s="161" t="s">
        <v>320</v>
      </c>
      <c r="O17" s="161" t="s">
        <v>321</v>
      </c>
      <c r="P17" s="161" t="s">
        <v>531</v>
      </c>
      <c r="Q17" s="161" t="s">
        <v>549</v>
      </c>
    </row>
    <row r="18" spans="1:17" ht="18.75" customHeight="1">
      <c r="A18" s="216"/>
      <c r="B18" s="170" t="s">
        <v>80</v>
      </c>
      <c r="C18" s="171" t="s">
        <v>34</v>
      </c>
      <c r="D18" s="171" t="s">
        <v>18</v>
      </c>
      <c r="E18" s="60" t="str">
        <f>B18</f>
        <v>00200</v>
      </c>
      <c r="F18" s="172" t="str">
        <f>C18</f>
        <v>100m</v>
      </c>
      <c r="J18" s="160">
        <v>4216</v>
      </c>
      <c r="K18" s="161" t="s">
        <v>551</v>
      </c>
      <c r="L18" s="161" t="s">
        <v>322</v>
      </c>
      <c r="M18" s="161" t="s">
        <v>323</v>
      </c>
      <c r="N18" s="161" t="s">
        <v>324</v>
      </c>
      <c r="O18" s="161" t="s">
        <v>325</v>
      </c>
      <c r="P18" s="161" t="s">
        <v>531</v>
      </c>
      <c r="Q18" s="161" t="s">
        <v>638</v>
      </c>
    </row>
    <row r="19" spans="1:17" ht="18.75" customHeight="1">
      <c r="A19" s="216"/>
      <c r="B19" s="170" t="s">
        <v>82</v>
      </c>
      <c r="C19" s="171" t="s">
        <v>35</v>
      </c>
      <c r="D19" s="171" t="s">
        <v>18</v>
      </c>
      <c r="E19" s="61" t="str">
        <f aca="true" t="shared" si="0" ref="E19:F37">B19</f>
        <v>00300</v>
      </c>
      <c r="F19" s="172" t="str">
        <f t="shared" si="0"/>
        <v>200m</v>
      </c>
      <c r="J19" s="160">
        <v>4217</v>
      </c>
      <c r="K19" s="161" t="s">
        <v>552</v>
      </c>
      <c r="L19" s="161" t="s">
        <v>326</v>
      </c>
      <c r="M19" s="161" t="s">
        <v>327</v>
      </c>
      <c r="N19" s="161" t="s">
        <v>328</v>
      </c>
      <c r="O19" s="161" t="s">
        <v>329</v>
      </c>
      <c r="P19" s="161" t="s">
        <v>531</v>
      </c>
      <c r="Q19" s="161" t="s">
        <v>553</v>
      </c>
    </row>
    <row r="20" spans="1:17" ht="18.75" customHeight="1">
      <c r="A20" s="216"/>
      <c r="B20" s="170" t="s">
        <v>83</v>
      </c>
      <c r="C20" s="171" t="s">
        <v>36</v>
      </c>
      <c r="D20" s="171" t="s">
        <v>18</v>
      </c>
      <c r="E20" s="61" t="str">
        <f t="shared" si="0"/>
        <v>00500</v>
      </c>
      <c r="F20" s="172" t="str">
        <f t="shared" si="0"/>
        <v>400m</v>
      </c>
      <c r="J20" s="160">
        <v>4218</v>
      </c>
      <c r="K20" s="161" t="s">
        <v>330</v>
      </c>
      <c r="L20" s="161" t="s">
        <v>331</v>
      </c>
      <c r="M20" s="161" t="s">
        <v>332</v>
      </c>
      <c r="N20" s="161" t="s">
        <v>333</v>
      </c>
      <c r="O20" s="161" t="s">
        <v>334</v>
      </c>
      <c r="P20" s="161" t="s">
        <v>531</v>
      </c>
      <c r="Q20" s="161" t="s">
        <v>554</v>
      </c>
    </row>
    <row r="21" spans="1:17" ht="18.75" customHeight="1">
      <c r="A21" s="216"/>
      <c r="B21" s="170" t="s">
        <v>84</v>
      </c>
      <c r="C21" s="171" t="s">
        <v>37</v>
      </c>
      <c r="D21" s="171" t="s">
        <v>18</v>
      </c>
      <c r="E21" s="61" t="str">
        <f t="shared" si="0"/>
        <v>00600</v>
      </c>
      <c r="F21" s="172" t="str">
        <f t="shared" si="0"/>
        <v>800m</v>
      </c>
      <c r="J21" s="160">
        <v>4219</v>
      </c>
      <c r="K21" s="161" t="s">
        <v>555</v>
      </c>
      <c r="L21" s="161" t="s">
        <v>335</v>
      </c>
      <c r="M21" s="161" t="s">
        <v>336</v>
      </c>
      <c r="N21" s="161" t="s">
        <v>337</v>
      </c>
      <c r="O21" s="161" t="s">
        <v>338</v>
      </c>
      <c r="P21" s="161" t="s">
        <v>531</v>
      </c>
      <c r="Q21" s="161" t="s">
        <v>556</v>
      </c>
    </row>
    <row r="22" spans="1:17" ht="18.75" customHeight="1">
      <c r="A22" s="216"/>
      <c r="B22" s="170" t="s">
        <v>86</v>
      </c>
      <c r="C22" s="171" t="s">
        <v>38</v>
      </c>
      <c r="D22" s="171" t="s">
        <v>18</v>
      </c>
      <c r="E22" s="61" t="str">
        <f t="shared" si="0"/>
        <v>00800</v>
      </c>
      <c r="F22" s="172" t="str">
        <f t="shared" si="0"/>
        <v>1500m</v>
      </c>
      <c r="J22" s="160">
        <v>4220</v>
      </c>
      <c r="K22" s="161" t="s">
        <v>339</v>
      </c>
      <c r="L22" s="173" t="s">
        <v>340</v>
      </c>
      <c r="M22" s="173" t="s">
        <v>341</v>
      </c>
      <c r="N22" s="173" t="s">
        <v>342</v>
      </c>
      <c r="O22" s="173" t="s">
        <v>343</v>
      </c>
      <c r="P22" s="173" t="s">
        <v>531</v>
      </c>
      <c r="Q22" s="173" t="s">
        <v>557</v>
      </c>
    </row>
    <row r="23" spans="1:17" ht="18.75" customHeight="1">
      <c r="A23" s="216"/>
      <c r="B23" s="170" t="s">
        <v>88</v>
      </c>
      <c r="C23" s="171" t="s">
        <v>39</v>
      </c>
      <c r="D23" s="171" t="s">
        <v>18</v>
      </c>
      <c r="E23" s="61" t="str">
        <f t="shared" si="0"/>
        <v>01100</v>
      </c>
      <c r="F23" s="172" t="str">
        <f t="shared" si="0"/>
        <v>5000m</v>
      </c>
      <c r="J23" s="160">
        <v>4221</v>
      </c>
      <c r="K23" s="161" t="s">
        <v>496</v>
      </c>
      <c r="L23" s="161" t="s">
        <v>344</v>
      </c>
      <c r="M23" s="161" t="s">
        <v>345</v>
      </c>
      <c r="N23" s="161" t="s">
        <v>346</v>
      </c>
      <c r="O23" s="161" t="s">
        <v>347</v>
      </c>
      <c r="P23" s="161" t="s">
        <v>531</v>
      </c>
      <c r="Q23" s="161" t="s">
        <v>558</v>
      </c>
    </row>
    <row r="24" spans="1:18" ht="18.75" customHeight="1">
      <c r="A24" s="216"/>
      <c r="B24" s="170" t="s">
        <v>90</v>
      </c>
      <c r="C24" s="171" t="s">
        <v>40</v>
      </c>
      <c r="D24" s="171" t="s">
        <v>18</v>
      </c>
      <c r="E24" s="61" t="str">
        <f t="shared" si="0"/>
        <v>03400</v>
      </c>
      <c r="F24" s="172" t="str">
        <f t="shared" si="0"/>
        <v>110mH</v>
      </c>
      <c r="J24" s="206">
        <v>4222</v>
      </c>
      <c r="K24" s="161"/>
      <c r="L24" s="161"/>
      <c r="M24" s="161"/>
      <c r="N24" s="161"/>
      <c r="O24" s="161"/>
      <c r="P24" s="161"/>
      <c r="Q24" s="161"/>
      <c r="R24" s="198"/>
    </row>
    <row r="25" spans="1:18" ht="18.75" customHeight="1">
      <c r="A25" s="216"/>
      <c r="B25" s="170" t="s">
        <v>92</v>
      </c>
      <c r="C25" s="171" t="s">
        <v>41</v>
      </c>
      <c r="D25" s="171" t="s">
        <v>18</v>
      </c>
      <c r="E25" s="61" t="str">
        <f t="shared" si="0"/>
        <v>03700</v>
      </c>
      <c r="F25" s="172" t="str">
        <f t="shared" si="0"/>
        <v>400mH</v>
      </c>
      <c r="J25" s="206">
        <v>4223</v>
      </c>
      <c r="K25" s="161" t="s">
        <v>656</v>
      </c>
      <c r="L25" s="161" t="s">
        <v>348</v>
      </c>
      <c r="M25" s="161" t="s">
        <v>349</v>
      </c>
      <c r="N25" s="161" t="s">
        <v>657</v>
      </c>
      <c r="O25" s="161" t="s">
        <v>658</v>
      </c>
      <c r="P25" s="161" t="s">
        <v>531</v>
      </c>
      <c r="Q25" s="161" t="s">
        <v>659</v>
      </c>
      <c r="R25" s="198"/>
    </row>
    <row r="26" spans="1:17" ht="18.75" customHeight="1">
      <c r="A26" s="216"/>
      <c r="B26" s="170" t="s">
        <v>94</v>
      </c>
      <c r="C26" s="171" t="s">
        <v>42</v>
      </c>
      <c r="D26" s="171" t="s">
        <v>18</v>
      </c>
      <c r="E26" s="61" t="str">
        <f t="shared" si="0"/>
        <v>05300</v>
      </c>
      <c r="F26" s="172" t="str">
        <f t="shared" si="0"/>
        <v>3000SC</v>
      </c>
      <c r="J26" s="160">
        <v>4224</v>
      </c>
      <c r="K26" s="161" t="s">
        <v>559</v>
      </c>
      <c r="L26" s="161" t="s">
        <v>639</v>
      </c>
      <c r="M26" s="161" t="s">
        <v>640</v>
      </c>
      <c r="N26" s="161" t="s">
        <v>622</v>
      </c>
      <c r="O26" s="161" t="s">
        <v>623</v>
      </c>
      <c r="P26" s="161" t="s">
        <v>531</v>
      </c>
      <c r="Q26" s="161" t="s">
        <v>624</v>
      </c>
    </row>
    <row r="27" spans="1:17" ht="18.75" customHeight="1">
      <c r="A27" s="216"/>
      <c r="B27" s="170" t="s">
        <v>96</v>
      </c>
      <c r="C27" s="171" t="s">
        <v>43</v>
      </c>
      <c r="D27" s="171" t="s">
        <v>18</v>
      </c>
      <c r="E27" s="61" t="str">
        <f t="shared" si="0"/>
        <v>06100</v>
      </c>
      <c r="F27" s="172" t="str">
        <f t="shared" si="0"/>
        <v>5000mW</v>
      </c>
      <c r="J27" s="160">
        <v>4225</v>
      </c>
      <c r="K27" s="161" t="s">
        <v>350</v>
      </c>
      <c r="L27" s="161" t="s">
        <v>351</v>
      </c>
      <c r="M27" s="161" t="s">
        <v>352</v>
      </c>
      <c r="N27" s="161" t="s">
        <v>353</v>
      </c>
      <c r="O27" s="161" t="s">
        <v>354</v>
      </c>
      <c r="P27" s="161" t="s">
        <v>531</v>
      </c>
      <c r="Q27" s="161" t="s">
        <v>560</v>
      </c>
    </row>
    <row r="28" spans="1:17" ht="18.75" customHeight="1">
      <c r="A28" s="216"/>
      <c r="B28" s="170" t="s">
        <v>98</v>
      </c>
      <c r="C28" s="171" t="s">
        <v>44</v>
      </c>
      <c r="D28" s="171" t="s">
        <v>18</v>
      </c>
      <c r="E28" s="61" t="str">
        <f t="shared" si="0"/>
        <v>60100</v>
      </c>
      <c r="F28" s="172" t="str">
        <f t="shared" si="0"/>
        <v>4x100R</v>
      </c>
      <c r="J28" s="160">
        <v>4226</v>
      </c>
      <c r="K28" s="161" t="s">
        <v>652</v>
      </c>
      <c r="L28" s="161" t="s">
        <v>348</v>
      </c>
      <c r="M28" s="161" t="s">
        <v>349</v>
      </c>
      <c r="N28" s="161" t="s">
        <v>561</v>
      </c>
      <c r="O28" s="161" t="s">
        <v>355</v>
      </c>
      <c r="P28" s="161" t="s">
        <v>531</v>
      </c>
      <c r="Q28" s="161" t="s">
        <v>562</v>
      </c>
    </row>
    <row r="29" spans="1:17" ht="18.75" customHeight="1">
      <c r="A29" s="216"/>
      <c r="B29" s="170" t="s">
        <v>100</v>
      </c>
      <c r="C29" s="171" t="s">
        <v>45</v>
      </c>
      <c r="D29" s="171" t="s">
        <v>18</v>
      </c>
      <c r="E29" s="61" t="str">
        <f t="shared" si="0"/>
        <v>60300</v>
      </c>
      <c r="F29" s="172" t="str">
        <f t="shared" si="0"/>
        <v>4x400R</v>
      </c>
      <c r="J29" s="160">
        <v>4227</v>
      </c>
      <c r="K29" s="161" t="s">
        <v>356</v>
      </c>
      <c r="L29" s="161" t="s">
        <v>357</v>
      </c>
      <c r="M29" s="161" t="s">
        <v>358</v>
      </c>
      <c r="N29" s="161" t="s">
        <v>359</v>
      </c>
      <c r="O29" s="161" t="s">
        <v>360</v>
      </c>
      <c r="P29" s="161" t="s">
        <v>531</v>
      </c>
      <c r="Q29" s="161" t="s">
        <v>641</v>
      </c>
    </row>
    <row r="30" spans="1:17" ht="18.75" customHeight="1">
      <c r="A30" s="216"/>
      <c r="B30" s="170" t="s">
        <v>102</v>
      </c>
      <c r="C30" s="171" t="s">
        <v>7</v>
      </c>
      <c r="D30" s="171" t="s">
        <v>19</v>
      </c>
      <c r="E30" s="61" t="str">
        <f t="shared" si="0"/>
        <v>07100</v>
      </c>
      <c r="F30" s="172" t="str">
        <f t="shared" si="0"/>
        <v>走高跳</v>
      </c>
      <c r="J30" s="160">
        <v>4228</v>
      </c>
      <c r="K30" s="161" t="s">
        <v>361</v>
      </c>
      <c r="L30" s="161" t="s">
        <v>362</v>
      </c>
      <c r="M30" s="161" t="s">
        <v>363</v>
      </c>
      <c r="N30" s="161" t="s">
        <v>364</v>
      </c>
      <c r="O30" s="161" t="s">
        <v>365</v>
      </c>
      <c r="P30" s="161" t="s">
        <v>531</v>
      </c>
      <c r="Q30" s="161" t="s">
        <v>563</v>
      </c>
    </row>
    <row r="31" spans="1:17" ht="18.75" customHeight="1">
      <c r="A31" s="216"/>
      <c r="B31" s="170" t="s">
        <v>104</v>
      </c>
      <c r="C31" s="171" t="s">
        <v>8</v>
      </c>
      <c r="D31" s="171" t="s">
        <v>19</v>
      </c>
      <c r="E31" s="61" t="str">
        <f t="shared" si="0"/>
        <v>07200</v>
      </c>
      <c r="F31" s="172" t="str">
        <f t="shared" si="0"/>
        <v>棒高跳</v>
      </c>
      <c r="J31" s="160">
        <v>4229</v>
      </c>
      <c r="K31" s="161" t="s">
        <v>642</v>
      </c>
      <c r="L31" s="161" t="s">
        <v>366</v>
      </c>
      <c r="M31" s="161" t="s">
        <v>367</v>
      </c>
      <c r="N31" s="161" t="s">
        <v>368</v>
      </c>
      <c r="O31" s="161" t="s">
        <v>369</v>
      </c>
      <c r="P31" s="161" t="s">
        <v>531</v>
      </c>
      <c r="Q31" s="161" t="s">
        <v>564</v>
      </c>
    </row>
    <row r="32" spans="1:17" ht="18.75" customHeight="1">
      <c r="A32" s="216"/>
      <c r="B32" s="170" t="s">
        <v>106</v>
      </c>
      <c r="C32" s="171" t="s">
        <v>9</v>
      </c>
      <c r="D32" s="171" t="s">
        <v>19</v>
      </c>
      <c r="E32" s="61" t="str">
        <f t="shared" si="0"/>
        <v>07300</v>
      </c>
      <c r="F32" s="172" t="str">
        <f t="shared" si="0"/>
        <v>走幅跳</v>
      </c>
      <c r="J32" s="160">
        <v>4230</v>
      </c>
      <c r="K32" s="161" t="s">
        <v>370</v>
      </c>
      <c r="L32" s="161" t="s">
        <v>371</v>
      </c>
      <c r="M32" s="161" t="s">
        <v>372</v>
      </c>
      <c r="N32" s="161" t="s">
        <v>373</v>
      </c>
      <c r="O32" s="161" t="s">
        <v>374</v>
      </c>
      <c r="P32" s="161" t="s">
        <v>531</v>
      </c>
      <c r="Q32" s="161" t="s">
        <v>565</v>
      </c>
    </row>
    <row r="33" spans="1:17" ht="18.75" customHeight="1">
      <c r="A33" s="216"/>
      <c r="B33" s="170" t="s">
        <v>108</v>
      </c>
      <c r="C33" s="171" t="s">
        <v>10</v>
      </c>
      <c r="D33" s="171" t="s">
        <v>19</v>
      </c>
      <c r="E33" s="61" t="str">
        <f t="shared" si="0"/>
        <v>07400</v>
      </c>
      <c r="F33" s="172" t="str">
        <f t="shared" si="0"/>
        <v>三段跳</v>
      </c>
      <c r="J33" s="160">
        <v>4231</v>
      </c>
      <c r="K33" s="161" t="s">
        <v>643</v>
      </c>
      <c r="L33" s="161" t="s">
        <v>375</v>
      </c>
      <c r="M33" s="161" t="s">
        <v>376</v>
      </c>
      <c r="N33" s="161" t="s">
        <v>377</v>
      </c>
      <c r="O33" s="161" t="s">
        <v>378</v>
      </c>
      <c r="P33" s="161" t="s">
        <v>531</v>
      </c>
      <c r="Q33" s="161" t="s">
        <v>644</v>
      </c>
    </row>
    <row r="34" spans="1:17" ht="18.75" customHeight="1">
      <c r="A34" s="216"/>
      <c r="B34" s="170" t="s">
        <v>110</v>
      </c>
      <c r="C34" s="171" t="s">
        <v>11</v>
      </c>
      <c r="D34" s="171" t="s">
        <v>19</v>
      </c>
      <c r="E34" s="61" t="str">
        <f t="shared" si="0"/>
        <v>08200</v>
      </c>
      <c r="F34" s="172" t="str">
        <f t="shared" si="0"/>
        <v>砲丸投</v>
      </c>
      <c r="J34" s="160">
        <v>4232</v>
      </c>
      <c r="K34" s="161" t="s">
        <v>566</v>
      </c>
      <c r="L34" s="161" t="s">
        <v>379</v>
      </c>
      <c r="M34" s="161" t="s">
        <v>380</v>
      </c>
      <c r="N34" s="161" t="s">
        <v>381</v>
      </c>
      <c r="O34" s="161" t="s">
        <v>382</v>
      </c>
      <c r="P34" s="161" t="s">
        <v>531</v>
      </c>
      <c r="Q34" s="161" t="s">
        <v>645</v>
      </c>
    </row>
    <row r="35" spans="1:17" ht="18.75" customHeight="1">
      <c r="A35" s="216"/>
      <c r="B35" s="170" t="s">
        <v>112</v>
      </c>
      <c r="C35" s="171" t="s">
        <v>12</v>
      </c>
      <c r="D35" s="171" t="s">
        <v>19</v>
      </c>
      <c r="E35" s="61" t="str">
        <f t="shared" si="0"/>
        <v>08700</v>
      </c>
      <c r="F35" s="172" t="str">
        <f t="shared" si="0"/>
        <v>円盤投</v>
      </c>
      <c r="J35" s="160">
        <v>4233</v>
      </c>
      <c r="K35" s="161" t="s">
        <v>567</v>
      </c>
      <c r="L35" s="161" t="s">
        <v>383</v>
      </c>
      <c r="M35" s="161" t="s">
        <v>384</v>
      </c>
      <c r="N35" s="161" t="s">
        <v>385</v>
      </c>
      <c r="O35" s="161" t="s">
        <v>386</v>
      </c>
      <c r="P35" s="161" t="s">
        <v>531</v>
      </c>
      <c r="Q35" s="161" t="s">
        <v>568</v>
      </c>
    </row>
    <row r="36" spans="1:17" ht="18.75" customHeight="1">
      <c r="A36" s="216"/>
      <c r="B36" s="170" t="s">
        <v>481</v>
      </c>
      <c r="C36" s="171" t="s">
        <v>69</v>
      </c>
      <c r="D36" s="171" t="s">
        <v>19</v>
      </c>
      <c r="E36" s="61" t="str">
        <f t="shared" si="0"/>
        <v>09100</v>
      </c>
      <c r="F36" s="172" t="str">
        <f t="shared" si="0"/>
        <v>ﾊﾝﾏ-投</v>
      </c>
      <c r="J36" s="160">
        <v>4234</v>
      </c>
      <c r="K36" s="161" t="s">
        <v>569</v>
      </c>
      <c r="L36" s="161" t="s">
        <v>550</v>
      </c>
      <c r="M36" s="161" t="s">
        <v>387</v>
      </c>
      <c r="N36" s="161" t="s">
        <v>388</v>
      </c>
      <c r="O36" s="161" t="s">
        <v>570</v>
      </c>
      <c r="P36" s="161" t="s">
        <v>531</v>
      </c>
      <c r="Q36" s="161" t="s">
        <v>571</v>
      </c>
    </row>
    <row r="37" spans="1:17" ht="18.75" customHeight="1">
      <c r="A37" s="216"/>
      <c r="B37" s="170" t="s">
        <v>114</v>
      </c>
      <c r="C37" s="171" t="s">
        <v>13</v>
      </c>
      <c r="D37" s="171" t="s">
        <v>19</v>
      </c>
      <c r="E37" s="61" t="str">
        <f t="shared" si="0"/>
        <v>09200</v>
      </c>
      <c r="F37" s="172" t="str">
        <f t="shared" si="0"/>
        <v>やり投</v>
      </c>
      <c r="J37" s="160">
        <v>4235</v>
      </c>
      <c r="K37" s="161" t="s">
        <v>572</v>
      </c>
      <c r="L37" s="161" t="s">
        <v>389</v>
      </c>
      <c r="M37" s="161" t="s">
        <v>390</v>
      </c>
      <c r="N37" s="161" t="s">
        <v>391</v>
      </c>
      <c r="O37" s="161" t="s">
        <v>392</v>
      </c>
      <c r="P37" s="161" t="s">
        <v>531</v>
      </c>
      <c r="Q37" s="161" t="s">
        <v>573</v>
      </c>
    </row>
    <row r="38" spans="1:17" ht="18.75" customHeight="1" thickBot="1">
      <c r="A38" s="217"/>
      <c r="B38" s="177" t="s">
        <v>611</v>
      </c>
      <c r="C38" s="178" t="s">
        <v>612</v>
      </c>
      <c r="D38" s="178" t="s">
        <v>613</v>
      </c>
      <c r="E38" s="176" t="str">
        <f>B38</f>
        <v>21000</v>
      </c>
      <c r="F38" s="179" t="str">
        <f>C38</f>
        <v>八種競技</v>
      </c>
      <c r="J38" s="160">
        <v>4236</v>
      </c>
      <c r="K38" s="161" t="s">
        <v>574</v>
      </c>
      <c r="L38" s="161" t="s">
        <v>393</v>
      </c>
      <c r="M38" s="161" t="s">
        <v>394</v>
      </c>
      <c r="N38" s="161" t="s">
        <v>395</v>
      </c>
      <c r="O38" s="161" t="s">
        <v>396</v>
      </c>
      <c r="P38" s="161" t="s">
        <v>531</v>
      </c>
      <c r="Q38" s="161" t="s">
        <v>575</v>
      </c>
    </row>
    <row r="39" spans="10:17" ht="18.75" customHeight="1">
      <c r="J39" s="174">
        <v>4237</v>
      </c>
      <c r="K39" s="175" t="s">
        <v>502</v>
      </c>
      <c r="L39" s="175" t="s">
        <v>576</v>
      </c>
      <c r="M39" s="175" t="s">
        <v>577</v>
      </c>
      <c r="N39" s="175" t="s">
        <v>501</v>
      </c>
      <c r="O39" s="175" t="s">
        <v>578</v>
      </c>
      <c r="P39" s="175" t="s">
        <v>531</v>
      </c>
      <c r="Q39" s="175" t="s">
        <v>579</v>
      </c>
    </row>
    <row r="40" spans="10:17" ht="18.75" customHeight="1">
      <c r="J40" s="160">
        <v>4238</v>
      </c>
      <c r="K40" s="161" t="s">
        <v>653</v>
      </c>
      <c r="L40" s="161" t="s">
        <v>397</v>
      </c>
      <c r="M40" s="161" t="s">
        <v>398</v>
      </c>
      <c r="N40" s="161" t="s">
        <v>399</v>
      </c>
      <c r="O40" s="161" t="s">
        <v>400</v>
      </c>
      <c r="P40" s="161" t="s">
        <v>531</v>
      </c>
      <c r="Q40" s="161" t="s">
        <v>580</v>
      </c>
    </row>
    <row r="41" spans="10:17" ht="18.75" customHeight="1">
      <c r="J41" s="160">
        <v>4239</v>
      </c>
      <c r="K41" s="161" t="s">
        <v>401</v>
      </c>
      <c r="L41" s="161" t="s">
        <v>402</v>
      </c>
      <c r="M41" s="161" t="s">
        <v>403</v>
      </c>
      <c r="N41" s="161" t="s">
        <v>404</v>
      </c>
      <c r="O41" s="161" t="s">
        <v>405</v>
      </c>
      <c r="P41" s="161" t="s">
        <v>646</v>
      </c>
      <c r="Q41" s="161" t="s">
        <v>581</v>
      </c>
    </row>
    <row r="42" spans="10:17" ht="18.75" customHeight="1">
      <c r="J42" s="160">
        <v>4240</v>
      </c>
      <c r="K42" s="161" t="s">
        <v>582</v>
      </c>
      <c r="L42" s="161" t="s">
        <v>406</v>
      </c>
      <c r="M42" s="161" t="s">
        <v>407</v>
      </c>
      <c r="N42" s="161" t="s">
        <v>408</v>
      </c>
      <c r="O42" s="161" t="s">
        <v>409</v>
      </c>
      <c r="P42" s="161" t="s">
        <v>531</v>
      </c>
      <c r="Q42" s="161" t="s">
        <v>583</v>
      </c>
    </row>
    <row r="43" spans="10:17" ht="18.75" customHeight="1">
      <c r="J43" s="160">
        <v>4241</v>
      </c>
      <c r="K43" s="161" t="s">
        <v>410</v>
      </c>
      <c r="L43" s="161" t="s">
        <v>411</v>
      </c>
      <c r="M43" s="161" t="s">
        <v>412</v>
      </c>
      <c r="N43" s="161" t="s">
        <v>413</v>
      </c>
      <c r="O43" s="161" t="s">
        <v>414</v>
      </c>
      <c r="P43" s="161" t="s">
        <v>531</v>
      </c>
      <c r="Q43" s="161" t="s">
        <v>584</v>
      </c>
    </row>
    <row r="44" spans="10:17" ht="18.75" customHeight="1">
      <c r="J44" s="160">
        <v>4242</v>
      </c>
      <c r="K44" s="161" t="s">
        <v>415</v>
      </c>
      <c r="L44" s="161" t="s">
        <v>411</v>
      </c>
      <c r="M44" s="161" t="s">
        <v>412</v>
      </c>
      <c r="N44" s="161" t="s">
        <v>416</v>
      </c>
      <c r="O44" s="161" t="s">
        <v>417</v>
      </c>
      <c r="P44" s="161" t="s">
        <v>531</v>
      </c>
      <c r="Q44" s="161" t="s">
        <v>585</v>
      </c>
    </row>
    <row r="45" spans="10:17" ht="18.75" customHeight="1">
      <c r="J45" s="160">
        <v>4244</v>
      </c>
      <c r="K45" s="161" t="s">
        <v>605</v>
      </c>
      <c r="L45" s="161" t="s">
        <v>418</v>
      </c>
      <c r="M45" s="161" t="s">
        <v>419</v>
      </c>
      <c r="N45" s="161" t="s">
        <v>420</v>
      </c>
      <c r="O45" s="161" t="s">
        <v>421</v>
      </c>
      <c r="P45" s="161" t="s">
        <v>646</v>
      </c>
      <c r="Q45" s="161" t="s">
        <v>586</v>
      </c>
    </row>
    <row r="46" spans="10:17" ht="18.75" customHeight="1">
      <c r="J46" s="160">
        <v>4245</v>
      </c>
      <c r="K46" s="175" t="s">
        <v>526</v>
      </c>
      <c r="L46" s="161" t="s">
        <v>422</v>
      </c>
      <c r="M46" s="161" t="s">
        <v>423</v>
      </c>
      <c r="N46" s="161" t="s">
        <v>424</v>
      </c>
      <c r="O46" s="161" t="s">
        <v>425</v>
      </c>
      <c r="P46" s="161" t="s">
        <v>531</v>
      </c>
      <c r="Q46" s="161" t="s">
        <v>587</v>
      </c>
    </row>
    <row r="47" spans="10:17" ht="18.75" customHeight="1">
      <c r="J47" s="160">
        <v>4246</v>
      </c>
      <c r="K47" s="161" t="s">
        <v>647</v>
      </c>
      <c r="L47" s="161" t="s">
        <v>426</v>
      </c>
      <c r="M47" s="161" t="s">
        <v>427</v>
      </c>
      <c r="N47" s="161" t="s">
        <v>428</v>
      </c>
      <c r="O47" s="161" t="s">
        <v>429</v>
      </c>
      <c r="P47" s="161" t="s">
        <v>531</v>
      </c>
      <c r="Q47" s="161" t="s">
        <v>588</v>
      </c>
    </row>
    <row r="48" spans="10:17" ht="18.75" customHeight="1">
      <c r="J48" s="160">
        <v>4247</v>
      </c>
      <c r="K48" s="161" t="s">
        <v>430</v>
      </c>
      <c r="L48" s="161" t="s">
        <v>426</v>
      </c>
      <c r="M48" s="161" t="s">
        <v>427</v>
      </c>
      <c r="N48" s="161" t="s">
        <v>431</v>
      </c>
      <c r="O48" s="161" t="s">
        <v>432</v>
      </c>
      <c r="P48" s="161" t="s">
        <v>531</v>
      </c>
      <c r="Q48" s="161" t="s">
        <v>589</v>
      </c>
    </row>
    <row r="49" spans="10:17" ht="18.75" customHeight="1">
      <c r="J49" s="160">
        <v>4248</v>
      </c>
      <c r="K49" s="161" t="s">
        <v>433</v>
      </c>
      <c r="L49" s="161" t="s">
        <v>434</v>
      </c>
      <c r="M49" s="161" t="s">
        <v>435</v>
      </c>
      <c r="N49" s="161" t="s">
        <v>436</v>
      </c>
      <c r="O49" s="161" t="s">
        <v>437</v>
      </c>
      <c r="P49" s="161" t="s">
        <v>531</v>
      </c>
      <c r="Q49" s="161" t="s">
        <v>590</v>
      </c>
    </row>
    <row r="50" spans="10:17" ht="18.75" customHeight="1">
      <c r="J50" s="160">
        <v>4249</v>
      </c>
      <c r="K50" s="161" t="s">
        <v>438</v>
      </c>
      <c r="L50" s="161" t="s">
        <v>434</v>
      </c>
      <c r="M50" s="161" t="s">
        <v>435</v>
      </c>
      <c r="N50" s="161" t="s">
        <v>439</v>
      </c>
      <c r="O50" s="161" t="s">
        <v>440</v>
      </c>
      <c r="P50" s="161" t="s">
        <v>531</v>
      </c>
      <c r="Q50" s="161" t="s">
        <v>648</v>
      </c>
    </row>
    <row r="51" spans="10:17" ht="18.75" customHeight="1">
      <c r="J51" s="160">
        <v>4250</v>
      </c>
      <c r="K51" s="161" t="s">
        <v>591</v>
      </c>
      <c r="L51" s="161" t="s">
        <v>441</v>
      </c>
      <c r="M51" s="161" t="s">
        <v>442</v>
      </c>
      <c r="N51" s="161" t="s">
        <v>443</v>
      </c>
      <c r="O51" s="161" t="s">
        <v>444</v>
      </c>
      <c r="P51" s="161" t="s">
        <v>531</v>
      </c>
      <c r="Q51" s="161" t="s">
        <v>649</v>
      </c>
    </row>
    <row r="52" spans="10:17" ht="18.75" customHeight="1">
      <c r="J52" s="160">
        <v>4251</v>
      </c>
      <c r="K52" s="161" t="s">
        <v>592</v>
      </c>
      <c r="L52" s="161" t="s">
        <v>445</v>
      </c>
      <c r="M52" s="161" t="s">
        <v>446</v>
      </c>
      <c r="N52" s="161" t="s">
        <v>447</v>
      </c>
      <c r="O52" s="161" t="s">
        <v>448</v>
      </c>
      <c r="P52" s="161" t="s">
        <v>531</v>
      </c>
      <c r="Q52" s="161" t="s">
        <v>650</v>
      </c>
    </row>
    <row r="53" spans="10:17" ht="18.75" customHeight="1">
      <c r="J53" s="160">
        <v>4252</v>
      </c>
      <c r="K53" s="161" t="s">
        <v>449</v>
      </c>
      <c r="L53" s="161" t="s">
        <v>450</v>
      </c>
      <c r="M53" s="161" t="s">
        <v>451</v>
      </c>
      <c r="N53" s="161" t="s">
        <v>452</v>
      </c>
      <c r="O53" s="161" t="s">
        <v>453</v>
      </c>
      <c r="P53" s="161" t="s">
        <v>531</v>
      </c>
      <c r="Q53" s="161" t="s">
        <v>593</v>
      </c>
    </row>
    <row r="54" spans="10:17" ht="18.75" customHeight="1">
      <c r="J54" s="160">
        <v>4253</v>
      </c>
      <c r="K54" s="161" t="s">
        <v>454</v>
      </c>
      <c r="L54" s="161" t="s">
        <v>455</v>
      </c>
      <c r="M54" s="161" t="s">
        <v>456</v>
      </c>
      <c r="N54" s="161" t="s">
        <v>457</v>
      </c>
      <c r="O54" s="161" t="s">
        <v>458</v>
      </c>
      <c r="P54" s="161" t="s">
        <v>531</v>
      </c>
      <c r="Q54" s="161" t="s">
        <v>594</v>
      </c>
    </row>
    <row r="55" spans="10:17" ht="18.75" customHeight="1">
      <c r="J55" s="160">
        <v>4254</v>
      </c>
      <c r="K55" s="161" t="s">
        <v>459</v>
      </c>
      <c r="L55" s="161" t="s">
        <v>460</v>
      </c>
      <c r="M55" s="161" t="s">
        <v>461</v>
      </c>
      <c r="N55" s="161" t="s">
        <v>462</v>
      </c>
      <c r="O55" s="161" t="s">
        <v>463</v>
      </c>
      <c r="P55" s="161" t="s">
        <v>531</v>
      </c>
      <c r="Q55" s="161" t="s">
        <v>595</v>
      </c>
    </row>
    <row r="56" spans="10:17" ht="18.75" customHeight="1">
      <c r="J56" s="160">
        <v>4255</v>
      </c>
      <c r="K56" s="161" t="s">
        <v>651</v>
      </c>
      <c r="L56" s="161" t="s">
        <v>464</v>
      </c>
      <c r="M56" s="161" t="s">
        <v>465</v>
      </c>
      <c r="N56" s="161" t="s">
        <v>466</v>
      </c>
      <c r="O56" s="161" t="s">
        <v>467</v>
      </c>
      <c r="P56" s="161" t="s">
        <v>531</v>
      </c>
      <c r="Q56" s="161" t="s">
        <v>596</v>
      </c>
    </row>
    <row r="57" spans="10:17" ht="18.75" customHeight="1">
      <c r="J57" s="160">
        <v>4257</v>
      </c>
      <c r="K57" s="161" t="s">
        <v>597</v>
      </c>
      <c r="L57" s="161" t="s">
        <v>468</v>
      </c>
      <c r="M57" s="161" t="s">
        <v>469</v>
      </c>
      <c r="N57" s="161" t="s">
        <v>470</v>
      </c>
      <c r="O57" s="161" t="s">
        <v>471</v>
      </c>
      <c r="P57" s="161" t="s">
        <v>531</v>
      </c>
      <c r="Q57" s="161" t="s">
        <v>598</v>
      </c>
    </row>
    <row r="58" spans="10:17" ht="18.75" customHeight="1">
      <c r="J58" s="174"/>
      <c r="K58" s="175"/>
      <c r="L58" s="161"/>
      <c r="M58" s="161"/>
      <c r="N58" s="161"/>
      <c r="O58" s="175"/>
      <c r="P58" s="175"/>
      <c r="Q58" s="175"/>
    </row>
  </sheetData>
  <sheetProtection/>
  <mergeCells count="8">
    <mergeCell ref="A17:A38"/>
    <mergeCell ref="C8:E8"/>
    <mergeCell ref="C2:E2"/>
    <mergeCell ref="C3:E3"/>
    <mergeCell ref="C4:E4"/>
    <mergeCell ref="C5:E5"/>
    <mergeCell ref="C6:E6"/>
    <mergeCell ref="C7:E7"/>
  </mergeCells>
  <dataValidations count="1">
    <dataValidation type="list" allowBlank="1" showInputMessage="1" showErrorMessage="1" sqref="E10:E12">
      <formula1>$R$10:$R$13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1.625" style="6" bestFit="1" customWidth="1"/>
    <col min="2" max="2" width="10.50390625" style="50" bestFit="1" customWidth="1"/>
    <col min="3" max="3" width="13.50390625" style="50" bestFit="1" customWidth="1"/>
    <col min="4" max="4" width="14.125" style="50" bestFit="1" customWidth="1"/>
    <col min="5" max="5" width="8.375" style="6" bestFit="1" customWidth="1"/>
    <col min="6" max="6" width="11.625" style="6" bestFit="1" customWidth="1"/>
    <col min="7" max="7" width="10.25390625" style="6" customWidth="1"/>
    <col min="8" max="8" width="13.875" style="6" customWidth="1"/>
    <col min="9" max="16384" width="9.00390625" style="6" customWidth="1"/>
  </cols>
  <sheetData>
    <row r="1" spans="1:8" ht="14.25">
      <c r="A1" s="53" t="s">
        <v>55</v>
      </c>
      <c r="B1" s="70" t="s">
        <v>21</v>
      </c>
      <c r="C1" s="70" t="s">
        <v>48</v>
      </c>
      <c r="D1" s="70" t="s">
        <v>22</v>
      </c>
      <c r="E1" s="53" t="s">
        <v>49</v>
      </c>
      <c r="F1" s="53" t="s">
        <v>53</v>
      </c>
      <c r="G1" s="54" t="s">
        <v>54</v>
      </c>
      <c r="H1" s="55"/>
    </row>
    <row r="2" spans="1:8" ht="14.25">
      <c r="A2" s="66">
        <f>128420000+B2</f>
        <v>128421600</v>
      </c>
      <c r="B2" s="137">
        <v>1600</v>
      </c>
      <c r="C2" s="138" t="s">
        <v>660</v>
      </c>
      <c r="D2" s="138" t="s">
        <v>661</v>
      </c>
      <c r="E2" s="56">
        <f>IF(A2="","",VALUE(MID(A2,2,6)))</f>
        <v>284216</v>
      </c>
      <c r="F2" s="57" t="str">
        <f>IF(E2="","",VLOOKUP(E2,'学校番号'!$A$2:$B$60,2,FALSE))</f>
        <v>山    手</v>
      </c>
      <c r="G2" s="56">
        <f>A2</f>
        <v>128421600</v>
      </c>
      <c r="H2" s="6" t="str">
        <f aca="true" t="shared" si="0" ref="H2:H66">LEFTB(C2,10)&amp;" "&amp;RIGHTB(C2,1)</f>
        <v>山手　勝徳 )</v>
      </c>
    </row>
    <row r="3" spans="1:8" ht="14.25">
      <c r="A3" s="66">
        <f aca="true" t="shared" si="1" ref="A3:A66">128420000+B3</f>
        <v>128421601</v>
      </c>
      <c r="B3" s="67">
        <v>1601</v>
      </c>
      <c r="C3" s="68" t="s">
        <v>663</v>
      </c>
      <c r="D3" s="67" t="s">
        <v>664</v>
      </c>
      <c r="E3" s="58">
        <f aca="true" t="shared" si="2" ref="E3:E9">IF(A3="","",VALUE(MID(A3,2,6)))</f>
        <v>284216</v>
      </c>
      <c r="F3" s="58" t="str">
        <f>IF(E3="","",VLOOKUP(E3,'学校番号'!$A$2:$B$60,2,FALSE))</f>
        <v>山    手</v>
      </c>
      <c r="G3" s="58">
        <f aca="true" t="shared" si="3" ref="G3:G9">A3</f>
        <v>128421601</v>
      </c>
      <c r="H3" s="59" t="str">
        <f t="shared" si="0"/>
        <v>森山手勝徳 )</v>
      </c>
    </row>
    <row r="4" spans="1:8" ht="14.25">
      <c r="A4" s="66">
        <f t="shared" si="1"/>
        <v>128420000</v>
      </c>
      <c r="B4" s="67"/>
      <c r="C4" s="68"/>
      <c r="D4" s="67"/>
      <c r="E4" s="58">
        <f t="shared" si="2"/>
        <v>284200</v>
      </c>
      <c r="F4" s="58" t="e">
        <f>IF(E4="","",VLOOKUP(E4,'学校番号'!$A$2:$B$60,2,FALSE))</f>
        <v>#N/A</v>
      </c>
      <c r="G4" s="58">
        <f t="shared" si="3"/>
        <v>128420000</v>
      </c>
      <c r="H4" s="59" t="str">
        <f t="shared" si="0"/>
        <v> </v>
      </c>
    </row>
    <row r="5" spans="1:8" ht="14.25">
      <c r="A5" s="66">
        <f t="shared" si="1"/>
        <v>128420000</v>
      </c>
      <c r="B5" s="67"/>
      <c r="C5" s="68"/>
      <c r="D5" s="67"/>
      <c r="E5" s="58">
        <f t="shared" si="2"/>
        <v>284200</v>
      </c>
      <c r="F5" s="58" t="e">
        <f>IF(E5="","",VLOOKUP(E5,'学校番号'!$A$2:$B$60,2,FALSE))</f>
        <v>#N/A</v>
      </c>
      <c r="G5" s="58">
        <f t="shared" si="3"/>
        <v>128420000</v>
      </c>
      <c r="H5" s="59" t="str">
        <f t="shared" si="0"/>
        <v> </v>
      </c>
    </row>
    <row r="6" spans="1:8" ht="13.5">
      <c r="A6" s="66">
        <f t="shared" si="1"/>
        <v>128420000</v>
      </c>
      <c r="B6" s="67"/>
      <c r="C6" s="68"/>
      <c r="D6" s="67"/>
      <c r="E6" s="58">
        <f t="shared" si="2"/>
        <v>284200</v>
      </c>
      <c r="F6" s="58" t="e">
        <f>IF(E6="","",VLOOKUP(E6,'学校番号'!$A$2:$B$60,2,FALSE))</f>
        <v>#N/A</v>
      </c>
      <c r="G6" s="58">
        <f t="shared" si="3"/>
        <v>128420000</v>
      </c>
      <c r="H6" s="59" t="str">
        <f t="shared" si="0"/>
        <v> </v>
      </c>
    </row>
    <row r="7" spans="1:8" ht="13.5">
      <c r="A7" s="66">
        <f t="shared" si="1"/>
        <v>128420000</v>
      </c>
      <c r="B7" s="67"/>
      <c r="C7" s="68"/>
      <c r="D7" s="67"/>
      <c r="E7" s="58">
        <f t="shared" si="2"/>
        <v>284200</v>
      </c>
      <c r="F7" s="58" t="e">
        <f>IF(E7="","",VLOOKUP(E7,'学校番号'!$A$2:$B$60,2,FALSE))</f>
        <v>#N/A</v>
      </c>
      <c r="G7" s="58">
        <f t="shared" si="3"/>
        <v>128420000</v>
      </c>
      <c r="H7" s="59" t="str">
        <f t="shared" si="0"/>
        <v> </v>
      </c>
    </row>
    <row r="8" spans="1:8" ht="13.5">
      <c r="A8" s="66">
        <f t="shared" si="1"/>
        <v>128420000</v>
      </c>
      <c r="B8" s="67"/>
      <c r="C8" s="68"/>
      <c r="D8" s="67"/>
      <c r="E8" s="58">
        <f t="shared" si="2"/>
        <v>284200</v>
      </c>
      <c r="F8" s="58" t="e">
        <f>IF(E8="","",VLOOKUP(E8,'学校番号'!$A$2:$B$60,2,FALSE))</f>
        <v>#N/A</v>
      </c>
      <c r="G8" s="58">
        <f t="shared" si="3"/>
        <v>128420000</v>
      </c>
      <c r="H8" s="59" t="str">
        <f t="shared" si="0"/>
        <v> </v>
      </c>
    </row>
    <row r="9" spans="1:8" ht="13.5">
      <c r="A9" s="66">
        <f t="shared" si="1"/>
        <v>128420000</v>
      </c>
      <c r="B9" s="67"/>
      <c r="C9" s="68"/>
      <c r="D9" s="67"/>
      <c r="E9" s="58">
        <f t="shared" si="2"/>
        <v>284200</v>
      </c>
      <c r="F9" s="58" t="e">
        <f>IF(E9="","",VLOOKUP(E9,'学校番号'!$A$2:$B$60,2,FALSE))</f>
        <v>#N/A</v>
      </c>
      <c r="G9" s="58">
        <f t="shared" si="3"/>
        <v>128420000</v>
      </c>
      <c r="H9" s="59" t="str">
        <f t="shared" si="0"/>
        <v> </v>
      </c>
    </row>
    <row r="10" spans="1:8" ht="13.5">
      <c r="A10" s="66">
        <f t="shared" si="1"/>
        <v>128420000</v>
      </c>
      <c r="B10" s="67"/>
      <c r="C10" s="68"/>
      <c r="D10" s="67"/>
      <c r="E10" s="58">
        <f aca="true" t="shared" si="4" ref="E10:E54">IF(A10="","",VALUE(MID(A10,2,6)))</f>
        <v>284200</v>
      </c>
      <c r="F10" s="58" t="e">
        <f>IF(E10="","",VLOOKUP(E10,'学校番号'!$A$2:$B$60,2,FALSE))</f>
        <v>#N/A</v>
      </c>
      <c r="G10" s="58">
        <f aca="true" t="shared" si="5" ref="G10:G33">A10</f>
        <v>128420000</v>
      </c>
      <c r="H10" s="59" t="str">
        <f aca="true" t="shared" si="6" ref="H10:H33">LEFTB(C10,10)&amp;" "&amp;RIGHTB(C10,1)</f>
        <v> </v>
      </c>
    </row>
    <row r="11" spans="1:8" ht="13.5">
      <c r="A11" s="66">
        <f t="shared" si="1"/>
        <v>128420000</v>
      </c>
      <c r="B11" s="67"/>
      <c r="C11" s="68"/>
      <c r="D11" s="67"/>
      <c r="E11" s="58">
        <f t="shared" si="4"/>
        <v>284200</v>
      </c>
      <c r="F11" s="58" t="e">
        <f>IF(E11="","",VLOOKUP(E11,'学校番号'!$A$2:$B$60,2,FALSE))</f>
        <v>#N/A</v>
      </c>
      <c r="G11" s="58">
        <f t="shared" si="5"/>
        <v>128420000</v>
      </c>
      <c r="H11" s="59" t="str">
        <f t="shared" si="6"/>
        <v> </v>
      </c>
    </row>
    <row r="12" spans="1:8" ht="13.5">
      <c r="A12" s="66">
        <f t="shared" si="1"/>
        <v>128420000</v>
      </c>
      <c r="B12" s="67"/>
      <c r="C12" s="68"/>
      <c r="D12" s="67"/>
      <c r="E12" s="58">
        <f t="shared" si="4"/>
        <v>284200</v>
      </c>
      <c r="F12" s="58" t="e">
        <f>IF(E12="","",VLOOKUP(E12,'学校番号'!$A$2:$B$60,2,FALSE))</f>
        <v>#N/A</v>
      </c>
      <c r="G12" s="58">
        <f t="shared" si="5"/>
        <v>128420000</v>
      </c>
      <c r="H12" s="59" t="str">
        <f t="shared" si="6"/>
        <v> </v>
      </c>
    </row>
    <row r="13" spans="1:8" ht="13.5">
      <c r="A13" s="66">
        <f t="shared" si="1"/>
        <v>128420000</v>
      </c>
      <c r="B13" s="67"/>
      <c r="C13" s="68"/>
      <c r="D13" s="67"/>
      <c r="E13" s="58">
        <f t="shared" si="4"/>
        <v>284200</v>
      </c>
      <c r="F13" s="58" t="e">
        <f>IF(E13="","",VLOOKUP(E13,'学校番号'!$A$2:$B$60,2,FALSE))</f>
        <v>#N/A</v>
      </c>
      <c r="G13" s="58">
        <f t="shared" si="5"/>
        <v>128420000</v>
      </c>
      <c r="H13" s="59" t="str">
        <f t="shared" si="6"/>
        <v> </v>
      </c>
    </row>
    <row r="14" spans="1:8" ht="13.5">
      <c r="A14" s="66">
        <f t="shared" si="1"/>
        <v>128420000</v>
      </c>
      <c r="B14" s="67"/>
      <c r="C14" s="68"/>
      <c r="D14" s="67"/>
      <c r="E14" s="58">
        <f t="shared" si="4"/>
        <v>284200</v>
      </c>
      <c r="F14" s="58" t="e">
        <f>IF(E14="","",VLOOKUP(E14,'学校番号'!$A$2:$B$60,2,FALSE))</f>
        <v>#N/A</v>
      </c>
      <c r="G14" s="58">
        <f t="shared" si="5"/>
        <v>128420000</v>
      </c>
      <c r="H14" s="59" t="str">
        <f t="shared" si="6"/>
        <v> </v>
      </c>
    </row>
    <row r="15" spans="1:8" ht="13.5">
      <c r="A15" s="66">
        <f t="shared" si="1"/>
        <v>128420000</v>
      </c>
      <c r="B15" s="67"/>
      <c r="C15" s="68"/>
      <c r="D15" s="67"/>
      <c r="E15" s="58">
        <f t="shared" si="4"/>
        <v>284200</v>
      </c>
      <c r="F15" s="58" t="e">
        <f>IF(E15="","",VLOOKUP(E15,'学校番号'!$A$2:$B$60,2,FALSE))</f>
        <v>#N/A</v>
      </c>
      <c r="G15" s="58">
        <f t="shared" si="5"/>
        <v>128420000</v>
      </c>
      <c r="H15" s="59" t="str">
        <f t="shared" si="6"/>
        <v> </v>
      </c>
    </row>
    <row r="16" spans="1:8" ht="13.5">
      <c r="A16" s="66">
        <f t="shared" si="1"/>
        <v>128420000</v>
      </c>
      <c r="B16" s="67"/>
      <c r="C16" s="68"/>
      <c r="D16" s="67"/>
      <c r="E16" s="58">
        <f t="shared" si="4"/>
        <v>284200</v>
      </c>
      <c r="F16" s="58" t="e">
        <f>IF(E16="","",VLOOKUP(E16,'学校番号'!$A$2:$B$60,2,FALSE))</f>
        <v>#N/A</v>
      </c>
      <c r="G16" s="58">
        <f t="shared" si="5"/>
        <v>128420000</v>
      </c>
      <c r="H16" s="59" t="str">
        <f t="shared" si="6"/>
        <v> </v>
      </c>
    </row>
    <row r="17" spans="1:8" ht="13.5">
      <c r="A17" s="66">
        <f t="shared" si="1"/>
        <v>128420000</v>
      </c>
      <c r="B17" s="67"/>
      <c r="C17" s="68"/>
      <c r="D17" s="67"/>
      <c r="E17" s="58">
        <f t="shared" si="4"/>
        <v>284200</v>
      </c>
      <c r="F17" s="58" t="e">
        <f>IF(E17="","",VLOOKUP(E17,'学校番号'!$A$2:$B$60,2,FALSE))</f>
        <v>#N/A</v>
      </c>
      <c r="G17" s="58">
        <f t="shared" si="5"/>
        <v>128420000</v>
      </c>
      <c r="H17" s="59" t="str">
        <f t="shared" si="6"/>
        <v> </v>
      </c>
    </row>
    <row r="18" spans="1:8" ht="13.5">
      <c r="A18" s="66">
        <f t="shared" si="1"/>
        <v>128420000</v>
      </c>
      <c r="B18" s="67"/>
      <c r="C18" s="68"/>
      <c r="D18" s="67"/>
      <c r="E18" s="58">
        <f t="shared" si="4"/>
        <v>284200</v>
      </c>
      <c r="F18" s="58" t="e">
        <f>IF(E18="","",VLOOKUP(E18,'学校番号'!$A$2:$B$60,2,FALSE))</f>
        <v>#N/A</v>
      </c>
      <c r="G18" s="58">
        <f t="shared" si="5"/>
        <v>128420000</v>
      </c>
      <c r="H18" s="59" t="str">
        <f t="shared" si="6"/>
        <v> </v>
      </c>
    </row>
    <row r="19" spans="1:8" ht="13.5">
      <c r="A19" s="66">
        <f t="shared" si="1"/>
        <v>128420000</v>
      </c>
      <c r="B19" s="67"/>
      <c r="C19" s="68"/>
      <c r="D19" s="67"/>
      <c r="E19" s="58">
        <f t="shared" si="4"/>
        <v>284200</v>
      </c>
      <c r="F19" s="58" t="e">
        <f>IF(E19="","",VLOOKUP(E19,'学校番号'!$A$2:$B$60,2,FALSE))</f>
        <v>#N/A</v>
      </c>
      <c r="G19" s="58">
        <f t="shared" si="5"/>
        <v>128420000</v>
      </c>
      <c r="H19" s="59" t="str">
        <f t="shared" si="6"/>
        <v> </v>
      </c>
    </row>
    <row r="20" spans="1:8" ht="13.5">
      <c r="A20" s="66">
        <f t="shared" si="1"/>
        <v>128420000</v>
      </c>
      <c r="B20" s="67"/>
      <c r="C20" s="68"/>
      <c r="D20" s="67"/>
      <c r="E20" s="58">
        <f t="shared" si="4"/>
        <v>284200</v>
      </c>
      <c r="F20" s="58" t="e">
        <f>IF(E20="","",VLOOKUP(E20,'学校番号'!$A$2:$B$60,2,FALSE))</f>
        <v>#N/A</v>
      </c>
      <c r="G20" s="58">
        <f t="shared" si="5"/>
        <v>128420000</v>
      </c>
      <c r="H20" s="59" t="str">
        <f t="shared" si="6"/>
        <v> </v>
      </c>
    </row>
    <row r="21" spans="1:8" ht="13.5">
      <c r="A21" s="66">
        <f t="shared" si="1"/>
        <v>128420000</v>
      </c>
      <c r="B21" s="67"/>
      <c r="C21" s="68"/>
      <c r="D21" s="67"/>
      <c r="E21" s="58">
        <f t="shared" si="4"/>
        <v>284200</v>
      </c>
      <c r="F21" s="58" t="e">
        <f>IF(E21="","",VLOOKUP(E21,'学校番号'!$A$2:$B$60,2,FALSE))</f>
        <v>#N/A</v>
      </c>
      <c r="G21" s="58">
        <f t="shared" si="5"/>
        <v>128420000</v>
      </c>
      <c r="H21" s="59" t="str">
        <f t="shared" si="6"/>
        <v> </v>
      </c>
    </row>
    <row r="22" spans="1:8" ht="13.5">
      <c r="A22" s="66">
        <f t="shared" si="1"/>
        <v>128420000</v>
      </c>
      <c r="B22" s="67"/>
      <c r="C22" s="68"/>
      <c r="D22" s="67"/>
      <c r="E22" s="58">
        <f t="shared" si="4"/>
        <v>284200</v>
      </c>
      <c r="F22" s="58" t="e">
        <f>IF(E22="","",VLOOKUP(E22,'学校番号'!$A$2:$B$60,2,FALSE))</f>
        <v>#N/A</v>
      </c>
      <c r="G22" s="58">
        <f t="shared" si="5"/>
        <v>128420000</v>
      </c>
      <c r="H22" s="59" t="str">
        <f t="shared" si="6"/>
        <v> </v>
      </c>
    </row>
    <row r="23" spans="1:8" ht="13.5">
      <c r="A23" s="66">
        <f t="shared" si="1"/>
        <v>128420000</v>
      </c>
      <c r="B23" s="67"/>
      <c r="C23" s="68"/>
      <c r="D23" s="67"/>
      <c r="E23" s="58">
        <f t="shared" si="4"/>
        <v>284200</v>
      </c>
      <c r="F23" s="58" t="e">
        <f>IF(E23="","",VLOOKUP(E23,'学校番号'!$A$2:$B$60,2,FALSE))</f>
        <v>#N/A</v>
      </c>
      <c r="G23" s="58">
        <f t="shared" si="5"/>
        <v>128420000</v>
      </c>
      <c r="H23" s="59" t="str">
        <f t="shared" si="6"/>
        <v> </v>
      </c>
    </row>
    <row r="24" spans="1:8" ht="13.5">
      <c r="A24" s="66">
        <f t="shared" si="1"/>
        <v>128420000</v>
      </c>
      <c r="B24" s="67"/>
      <c r="C24" s="68"/>
      <c r="D24" s="67"/>
      <c r="E24" s="58">
        <f t="shared" si="4"/>
        <v>284200</v>
      </c>
      <c r="F24" s="58" t="e">
        <f>IF(E24="","",VLOOKUP(E24,'学校番号'!$A$2:$B$60,2,FALSE))</f>
        <v>#N/A</v>
      </c>
      <c r="G24" s="58">
        <f t="shared" si="5"/>
        <v>128420000</v>
      </c>
      <c r="H24" s="59" t="str">
        <f t="shared" si="6"/>
        <v> </v>
      </c>
    </row>
    <row r="25" spans="1:8" ht="13.5">
      <c r="A25" s="66">
        <f t="shared" si="1"/>
        <v>128420000</v>
      </c>
      <c r="B25" s="67"/>
      <c r="C25" s="68"/>
      <c r="D25" s="67"/>
      <c r="E25" s="58">
        <f t="shared" si="4"/>
        <v>284200</v>
      </c>
      <c r="F25" s="58" t="e">
        <f>IF(E25="","",VLOOKUP(E25,'学校番号'!$A$2:$B$60,2,FALSE))</f>
        <v>#N/A</v>
      </c>
      <c r="G25" s="58">
        <f t="shared" si="5"/>
        <v>128420000</v>
      </c>
      <c r="H25" s="59" t="str">
        <f t="shared" si="6"/>
        <v> </v>
      </c>
    </row>
    <row r="26" spans="1:8" ht="13.5">
      <c r="A26" s="66">
        <f t="shared" si="1"/>
        <v>128420000</v>
      </c>
      <c r="B26" s="67"/>
      <c r="C26" s="68"/>
      <c r="D26" s="67"/>
      <c r="E26" s="58">
        <f t="shared" si="4"/>
        <v>284200</v>
      </c>
      <c r="F26" s="58" t="e">
        <f>IF(E26="","",VLOOKUP(E26,'学校番号'!$A$2:$B$60,2,FALSE))</f>
        <v>#N/A</v>
      </c>
      <c r="G26" s="58">
        <f t="shared" si="5"/>
        <v>128420000</v>
      </c>
      <c r="H26" s="59" t="str">
        <f t="shared" si="6"/>
        <v> </v>
      </c>
    </row>
    <row r="27" spans="1:8" ht="13.5">
      <c r="A27" s="66">
        <f t="shared" si="1"/>
        <v>128420000</v>
      </c>
      <c r="B27" s="67"/>
      <c r="C27" s="68"/>
      <c r="D27" s="67"/>
      <c r="E27" s="58">
        <f t="shared" si="4"/>
        <v>284200</v>
      </c>
      <c r="F27" s="58" t="e">
        <f>IF(E27="","",VLOOKUP(E27,'学校番号'!$A$2:$B$60,2,FALSE))</f>
        <v>#N/A</v>
      </c>
      <c r="G27" s="58">
        <f t="shared" si="5"/>
        <v>128420000</v>
      </c>
      <c r="H27" s="59" t="str">
        <f t="shared" si="6"/>
        <v> </v>
      </c>
    </row>
    <row r="28" spans="1:8" ht="13.5">
      <c r="A28" s="66">
        <f t="shared" si="1"/>
        <v>128420000</v>
      </c>
      <c r="B28" s="67"/>
      <c r="C28" s="68"/>
      <c r="D28" s="67"/>
      <c r="E28" s="58">
        <f t="shared" si="4"/>
        <v>284200</v>
      </c>
      <c r="F28" s="58" t="e">
        <f>IF(E28="","",VLOOKUP(E28,'学校番号'!$A$2:$B$60,2,FALSE))</f>
        <v>#N/A</v>
      </c>
      <c r="G28" s="58">
        <f t="shared" si="5"/>
        <v>128420000</v>
      </c>
      <c r="H28" s="59" t="str">
        <f t="shared" si="6"/>
        <v> </v>
      </c>
    </row>
    <row r="29" spans="1:8" ht="13.5">
      <c r="A29" s="66">
        <f t="shared" si="1"/>
        <v>128420000</v>
      </c>
      <c r="B29" s="67"/>
      <c r="C29" s="68"/>
      <c r="D29" s="67"/>
      <c r="E29" s="58">
        <f t="shared" si="4"/>
        <v>284200</v>
      </c>
      <c r="F29" s="58" t="e">
        <f>IF(E29="","",VLOOKUP(E29,'学校番号'!$A$2:$B$60,2,FALSE))</f>
        <v>#N/A</v>
      </c>
      <c r="G29" s="58">
        <f t="shared" si="5"/>
        <v>128420000</v>
      </c>
      <c r="H29" s="59" t="str">
        <f t="shared" si="6"/>
        <v> </v>
      </c>
    </row>
    <row r="30" spans="1:8" ht="13.5">
      <c r="A30" s="66">
        <f t="shared" si="1"/>
        <v>128420000</v>
      </c>
      <c r="B30" s="67"/>
      <c r="C30" s="68"/>
      <c r="D30" s="67"/>
      <c r="E30" s="58">
        <f t="shared" si="4"/>
        <v>284200</v>
      </c>
      <c r="F30" s="58" t="e">
        <f>IF(E30="","",VLOOKUP(E30,'学校番号'!$A$2:$B$60,2,FALSE))</f>
        <v>#N/A</v>
      </c>
      <c r="G30" s="58">
        <f t="shared" si="5"/>
        <v>128420000</v>
      </c>
      <c r="H30" s="59" t="str">
        <f t="shared" si="6"/>
        <v> </v>
      </c>
    </row>
    <row r="31" spans="1:8" ht="13.5">
      <c r="A31" s="66">
        <f t="shared" si="1"/>
        <v>128420000</v>
      </c>
      <c r="B31" s="67"/>
      <c r="C31" s="68"/>
      <c r="D31" s="67"/>
      <c r="E31" s="58">
        <f t="shared" si="4"/>
        <v>284200</v>
      </c>
      <c r="F31" s="58" t="e">
        <f>IF(E31="","",VLOOKUP(E31,'学校番号'!$A$2:$B$60,2,FALSE))</f>
        <v>#N/A</v>
      </c>
      <c r="G31" s="58">
        <f t="shared" si="5"/>
        <v>128420000</v>
      </c>
      <c r="H31" s="59" t="str">
        <f t="shared" si="6"/>
        <v> </v>
      </c>
    </row>
    <row r="32" spans="1:8" ht="13.5">
      <c r="A32" s="66">
        <f t="shared" si="1"/>
        <v>128420000</v>
      </c>
      <c r="B32" s="67"/>
      <c r="C32" s="68"/>
      <c r="D32" s="67"/>
      <c r="E32" s="58">
        <f t="shared" si="4"/>
        <v>284200</v>
      </c>
      <c r="F32" s="58" t="e">
        <f>IF(E32="","",VLOOKUP(E32,'学校番号'!$A$2:$B$60,2,FALSE))</f>
        <v>#N/A</v>
      </c>
      <c r="G32" s="58">
        <f t="shared" si="5"/>
        <v>128420000</v>
      </c>
      <c r="H32" s="59" t="str">
        <f t="shared" si="6"/>
        <v> </v>
      </c>
    </row>
    <row r="33" spans="1:8" ht="13.5">
      <c r="A33" s="66">
        <f t="shared" si="1"/>
        <v>128420000</v>
      </c>
      <c r="B33" s="67"/>
      <c r="C33" s="68"/>
      <c r="D33" s="67"/>
      <c r="E33" s="58">
        <f t="shared" si="4"/>
        <v>284200</v>
      </c>
      <c r="F33" s="58" t="e">
        <f>IF(E33="","",VLOOKUP(E33,'学校番号'!$A$2:$B$60,2,FALSE))</f>
        <v>#N/A</v>
      </c>
      <c r="G33" s="58">
        <f t="shared" si="5"/>
        <v>128420000</v>
      </c>
      <c r="H33" s="59" t="str">
        <f t="shared" si="6"/>
        <v> </v>
      </c>
    </row>
    <row r="34" spans="1:8" ht="13.5">
      <c r="A34" s="66">
        <f t="shared" si="1"/>
        <v>128420000</v>
      </c>
      <c r="B34" s="67"/>
      <c r="C34" s="68"/>
      <c r="D34" s="67"/>
      <c r="E34" s="58">
        <f t="shared" si="4"/>
        <v>284200</v>
      </c>
      <c r="F34" s="58" t="e">
        <f>IF(E34="","",VLOOKUP(E34,'学校番号'!$A$2:$B$60,2,FALSE))</f>
        <v>#N/A</v>
      </c>
      <c r="G34" s="58">
        <f aca="true" t="shared" si="7" ref="G34:G66">A34</f>
        <v>128420000</v>
      </c>
      <c r="H34" s="59" t="str">
        <f t="shared" si="0"/>
        <v> </v>
      </c>
    </row>
    <row r="35" spans="1:8" ht="13.5">
      <c r="A35" s="66">
        <f t="shared" si="1"/>
        <v>128420000</v>
      </c>
      <c r="B35" s="67"/>
      <c r="C35" s="68"/>
      <c r="D35" s="67"/>
      <c r="E35" s="58">
        <f t="shared" si="4"/>
        <v>284200</v>
      </c>
      <c r="F35" s="58" t="e">
        <f>IF(E35="","",VLOOKUP(E35,'学校番号'!$A$2:$B$60,2,FALSE))</f>
        <v>#N/A</v>
      </c>
      <c r="G35" s="58">
        <f t="shared" si="7"/>
        <v>128420000</v>
      </c>
      <c r="H35" s="59" t="str">
        <f t="shared" si="0"/>
        <v> </v>
      </c>
    </row>
    <row r="36" spans="1:8" ht="13.5">
      <c r="A36" s="66">
        <f t="shared" si="1"/>
        <v>128420000</v>
      </c>
      <c r="B36" s="67"/>
      <c r="C36" s="68"/>
      <c r="D36" s="67"/>
      <c r="E36" s="58">
        <f t="shared" si="4"/>
        <v>284200</v>
      </c>
      <c r="F36" s="58" t="e">
        <f>IF(E36="","",VLOOKUP(E36,'学校番号'!$A$2:$B$60,2,FALSE))</f>
        <v>#N/A</v>
      </c>
      <c r="G36" s="58">
        <f t="shared" si="7"/>
        <v>128420000</v>
      </c>
      <c r="H36" s="59" t="str">
        <f t="shared" si="0"/>
        <v> </v>
      </c>
    </row>
    <row r="37" spans="1:8" ht="13.5">
      <c r="A37" s="66">
        <f t="shared" si="1"/>
        <v>128420000</v>
      </c>
      <c r="B37" s="67"/>
      <c r="C37" s="68"/>
      <c r="D37" s="67"/>
      <c r="E37" s="58">
        <f t="shared" si="4"/>
        <v>284200</v>
      </c>
      <c r="F37" s="58" t="e">
        <f>IF(E37="","",VLOOKUP(E37,'学校番号'!$A$2:$B$60,2,FALSE))</f>
        <v>#N/A</v>
      </c>
      <c r="G37" s="58">
        <f t="shared" si="7"/>
        <v>128420000</v>
      </c>
      <c r="H37" s="59" t="str">
        <f t="shared" si="0"/>
        <v> </v>
      </c>
    </row>
    <row r="38" spans="1:8" ht="13.5">
      <c r="A38" s="66">
        <f t="shared" si="1"/>
        <v>128420000</v>
      </c>
      <c r="B38" s="67"/>
      <c r="C38" s="68"/>
      <c r="D38" s="67"/>
      <c r="E38" s="58">
        <f t="shared" si="4"/>
        <v>284200</v>
      </c>
      <c r="F38" s="58" t="e">
        <f>IF(E38="","",VLOOKUP(E38,'学校番号'!$A$2:$B$60,2,FALSE))</f>
        <v>#N/A</v>
      </c>
      <c r="G38" s="58">
        <f t="shared" si="7"/>
        <v>128420000</v>
      </c>
      <c r="H38" s="59" t="str">
        <f t="shared" si="0"/>
        <v> </v>
      </c>
    </row>
    <row r="39" spans="1:8" ht="13.5">
      <c r="A39" s="66">
        <f t="shared" si="1"/>
        <v>128420000</v>
      </c>
      <c r="B39" s="67"/>
      <c r="C39" s="68"/>
      <c r="D39" s="67"/>
      <c r="E39" s="58">
        <f t="shared" si="4"/>
        <v>284200</v>
      </c>
      <c r="F39" s="58" t="e">
        <f>IF(E39="","",VLOOKUP(E39,'学校番号'!$A$2:$B$60,2,FALSE))</f>
        <v>#N/A</v>
      </c>
      <c r="G39" s="58">
        <f t="shared" si="7"/>
        <v>128420000</v>
      </c>
      <c r="H39" s="59" t="str">
        <f t="shared" si="0"/>
        <v> </v>
      </c>
    </row>
    <row r="40" spans="1:8" ht="13.5">
      <c r="A40" s="66">
        <f t="shared" si="1"/>
        <v>128420000</v>
      </c>
      <c r="B40" s="67"/>
      <c r="C40" s="68"/>
      <c r="D40" s="67"/>
      <c r="E40" s="58">
        <f t="shared" si="4"/>
        <v>284200</v>
      </c>
      <c r="F40" s="58" t="e">
        <f>IF(E40="","",VLOOKUP(E40,'学校番号'!$A$2:$B$60,2,FALSE))</f>
        <v>#N/A</v>
      </c>
      <c r="G40" s="58">
        <f t="shared" si="7"/>
        <v>128420000</v>
      </c>
      <c r="H40" s="59" t="str">
        <f t="shared" si="0"/>
        <v> </v>
      </c>
    </row>
    <row r="41" spans="1:8" ht="13.5">
      <c r="A41" s="66">
        <f t="shared" si="1"/>
        <v>128420000</v>
      </c>
      <c r="B41" s="67"/>
      <c r="C41" s="68"/>
      <c r="D41" s="67"/>
      <c r="E41" s="58">
        <f t="shared" si="4"/>
        <v>284200</v>
      </c>
      <c r="F41" s="58" t="e">
        <f>IF(E41="","",VLOOKUP(E41,'学校番号'!$A$2:$B$60,2,FALSE))</f>
        <v>#N/A</v>
      </c>
      <c r="G41" s="58">
        <f t="shared" si="7"/>
        <v>128420000</v>
      </c>
      <c r="H41" s="59" t="str">
        <f t="shared" si="0"/>
        <v> </v>
      </c>
    </row>
    <row r="42" spans="1:8" ht="13.5">
      <c r="A42" s="66">
        <f t="shared" si="1"/>
        <v>128420000</v>
      </c>
      <c r="B42" s="67"/>
      <c r="C42" s="69"/>
      <c r="D42" s="67"/>
      <c r="E42" s="58">
        <f t="shared" si="4"/>
        <v>284200</v>
      </c>
      <c r="F42" s="58" t="e">
        <f>IF(E42="","",VLOOKUP(E42,'学校番号'!$A$2:$B$60,2,FALSE))</f>
        <v>#N/A</v>
      </c>
      <c r="G42" s="58">
        <f t="shared" si="7"/>
        <v>128420000</v>
      </c>
      <c r="H42" s="59" t="str">
        <f t="shared" si="0"/>
        <v> </v>
      </c>
    </row>
    <row r="43" spans="1:8" ht="13.5">
      <c r="A43" s="66">
        <f t="shared" si="1"/>
        <v>128420000</v>
      </c>
      <c r="B43" s="67"/>
      <c r="C43" s="69"/>
      <c r="D43" s="67"/>
      <c r="E43" s="58">
        <f t="shared" si="4"/>
        <v>284200</v>
      </c>
      <c r="F43" s="58" t="e">
        <f>IF(E43="","",VLOOKUP(E43,'学校番号'!$A$2:$B$60,2,FALSE))</f>
        <v>#N/A</v>
      </c>
      <c r="G43" s="58">
        <f t="shared" si="7"/>
        <v>128420000</v>
      </c>
      <c r="H43" s="59" t="str">
        <f t="shared" si="0"/>
        <v> </v>
      </c>
    </row>
    <row r="44" spans="1:8" ht="13.5">
      <c r="A44" s="66">
        <f t="shared" si="1"/>
        <v>128420000</v>
      </c>
      <c r="B44" s="67"/>
      <c r="C44" s="69"/>
      <c r="D44" s="67"/>
      <c r="E44" s="58">
        <f t="shared" si="4"/>
        <v>284200</v>
      </c>
      <c r="F44" s="58" t="e">
        <f>IF(E44="","",VLOOKUP(E44,'学校番号'!$A$2:$B$60,2,FALSE))</f>
        <v>#N/A</v>
      </c>
      <c r="G44" s="58">
        <f t="shared" si="7"/>
        <v>128420000</v>
      </c>
      <c r="H44" s="59" t="str">
        <f t="shared" si="0"/>
        <v> </v>
      </c>
    </row>
    <row r="45" spans="1:8" ht="13.5">
      <c r="A45" s="66">
        <f t="shared" si="1"/>
        <v>128420000</v>
      </c>
      <c r="B45" s="67"/>
      <c r="C45" s="69"/>
      <c r="D45" s="67"/>
      <c r="E45" s="58">
        <f t="shared" si="4"/>
        <v>284200</v>
      </c>
      <c r="F45" s="58" t="e">
        <f>IF(E45="","",VLOOKUP(E45,'学校番号'!$A$2:$B$60,2,FALSE))</f>
        <v>#N/A</v>
      </c>
      <c r="G45" s="58">
        <f t="shared" si="7"/>
        <v>128420000</v>
      </c>
      <c r="H45" s="59" t="str">
        <f t="shared" si="0"/>
        <v> </v>
      </c>
    </row>
    <row r="46" spans="1:8" ht="13.5">
      <c r="A46" s="66">
        <f t="shared" si="1"/>
        <v>128420000</v>
      </c>
      <c r="B46" s="67"/>
      <c r="C46" s="69"/>
      <c r="D46" s="67"/>
      <c r="E46" s="58">
        <f t="shared" si="4"/>
        <v>284200</v>
      </c>
      <c r="F46" s="58" t="e">
        <f>IF(E46="","",VLOOKUP(E46,'学校番号'!$A$2:$B$60,2,FALSE))</f>
        <v>#N/A</v>
      </c>
      <c r="G46" s="58">
        <f t="shared" si="7"/>
        <v>128420000</v>
      </c>
      <c r="H46" s="59" t="str">
        <f t="shared" si="0"/>
        <v> </v>
      </c>
    </row>
    <row r="47" spans="1:8" ht="13.5">
      <c r="A47" s="66">
        <f t="shared" si="1"/>
        <v>128420000</v>
      </c>
      <c r="B47" s="67"/>
      <c r="C47" s="69"/>
      <c r="D47" s="67"/>
      <c r="E47" s="58">
        <f t="shared" si="4"/>
        <v>284200</v>
      </c>
      <c r="F47" s="58" t="e">
        <f>IF(E47="","",VLOOKUP(E47,'学校番号'!$A$2:$B$60,2,FALSE))</f>
        <v>#N/A</v>
      </c>
      <c r="G47" s="58">
        <f t="shared" si="7"/>
        <v>128420000</v>
      </c>
      <c r="H47" s="59" t="str">
        <f t="shared" si="0"/>
        <v> </v>
      </c>
    </row>
    <row r="48" spans="1:8" ht="13.5">
      <c r="A48" s="66">
        <f t="shared" si="1"/>
        <v>128420000</v>
      </c>
      <c r="B48" s="67"/>
      <c r="C48" s="69"/>
      <c r="D48" s="67"/>
      <c r="E48" s="58">
        <f t="shared" si="4"/>
        <v>284200</v>
      </c>
      <c r="F48" s="58" t="e">
        <f>IF(E48="","",VLOOKUP(E48,'学校番号'!$A$2:$B$60,2,FALSE))</f>
        <v>#N/A</v>
      </c>
      <c r="G48" s="58">
        <f t="shared" si="7"/>
        <v>128420000</v>
      </c>
      <c r="H48" s="59" t="str">
        <f t="shared" si="0"/>
        <v> </v>
      </c>
    </row>
    <row r="49" spans="1:8" ht="13.5">
      <c r="A49" s="66">
        <f t="shared" si="1"/>
        <v>128420000</v>
      </c>
      <c r="B49" s="67"/>
      <c r="C49" s="69"/>
      <c r="D49" s="67"/>
      <c r="E49" s="58">
        <f t="shared" si="4"/>
        <v>284200</v>
      </c>
      <c r="F49" s="58" t="e">
        <f>IF(E49="","",VLOOKUP(E49,'学校番号'!$A$2:$B$60,2,FALSE))</f>
        <v>#N/A</v>
      </c>
      <c r="G49" s="58">
        <f t="shared" si="7"/>
        <v>128420000</v>
      </c>
      <c r="H49" s="59" t="str">
        <f t="shared" si="0"/>
        <v> </v>
      </c>
    </row>
    <row r="50" spans="1:8" ht="13.5">
      <c r="A50" s="66">
        <f t="shared" si="1"/>
        <v>128420000</v>
      </c>
      <c r="B50" s="67"/>
      <c r="C50" s="69"/>
      <c r="D50" s="67"/>
      <c r="E50" s="58">
        <f t="shared" si="4"/>
        <v>284200</v>
      </c>
      <c r="F50" s="58" t="e">
        <f>IF(E50="","",VLOOKUP(E50,'学校番号'!$A$2:$B$60,2,FALSE))</f>
        <v>#N/A</v>
      </c>
      <c r="G50" s="58">
        <f t="shared" si="7"/>
        <v>128420000</v>
      </c>
      <c r="H50" s="59" t="str">
        <f t="shared" si="0"/>
        <v> </v>
      </c>
    </row>
    <row r="51" spans="1:8" ht="13.5">
      <c r="A51" s="66">
        <f t="shared" si="1"/>
        <v>128420000</v>
      </c>
      <c r="B51" s="67"/>
      <c r="C51" s="69"/>
      <c r="D51" s="67"/>
      <c r="E51" s="58">
        <f t="shared" si="4"/>
        <v>284200</v>
      </c>
      <c r="F51" s="58" t="e">
        <f>IF(E51="","",VLOOKUP(E51,'学校番号'!$A$2:$B$60,2,FALSE))</f>
        <v>#N/A</v>
      </c>
      <c r="G51" s="58">
        <f t="shared" si="7"/>
        <v>128420000</v>
      </c>
      <c r="H51" s="59" t="str">
        <f t="shared" si="0"/>
        <v> </v>
      </c>
    </row>
    <row r="52" spans="1:8" ht="13.5">
      <c r="A52" s="66">
        <f t="shared" si="1"/>
        <v>128420000</v>
      </c>
      <c r="B52" s="67"/>
      <c r="C52" s="69"/>
      <c r="D52" s="67"/>
      <c r="E52" s="58">
        <f t="shared" si="4"/>
        <v>284200</v>
      </c>
      <c r="F52" s="58" t="e">
        <f>IF(E52="","",VLOOKUP(E52,'学校番号'!$A$2:$B$60,2,FALSE))</f>
        <v>#N/A</v>
      </c>
      <c r="G52" s="58">
        <f t="shared" si="7"/>
        <v>128420000</v>
      </c>
      <c r="H52" s="59" t="str">
        <f t="shared" si="0"/>
        <v> </v>
      </c>
    </row>
    <row r="53" spans="1:8" ht="13.5">
      <c r="A53" s="66">
        <f t="shared" si="1"/>
        <v>128420000</v>
      </c>
      <c r="B53" s="67"/>
      <c r="C53" s="69"/>
      <c r="D53" s="67"/>
      <c r="E53" s="58">
        <f t="shared" si="4"/>
        <v>284200</v>
      </c>
      <c r="F53" s="58" t="e">
        <f>IF(E53="","",VLOOKUP(E53,'学校番号'!$A$2:$B$60,2,FALSE))</f>
        <v>#N/A</v>
      </c>
      <c r="G53" s="58">
        <f t="shared" si="7"/>
        <v>128420000</v>
      </c>
      <c r="H53" s="59" t="str">
        <f t="shared" si="0"/>
        <v> </v>
      </c>
    </row>
    <row r="54" spans="1:8" ht="13.5">
      <c r="A54" s="66">
        <f t="shared" si="1"/>
        <v>128420000</v>
      </c>
      <c r="B54" s="67"/>
      <c r="C54" s="69"/>
      <c r="D54" s="67"/>
      <c r="E54" s="58">
        <f t="shared" si="4"/>
        <v>284200</v>
      </c>
      <c r="F54" s="58" t="e">
        <f>IF(E54="","",VLOOKUP(E54,'学校番号'!$A$2:$B$60,2,FALSE))</f>
        <v>#N/A</v>
      </c>
      <c r="G54" s="58">
        <f t="shared" si="7"/>
        <v>128420000</v>
      </c>
      <c r="H54" s="59" t="str">
        <f t="shared" si="0"/>
        <v> </v>
      </c>
    </row>
    <row r="55" spans="1:8" ht="13.5">
      <c r="A55" s="66">
        <f t="shared" si="1"/>
        <v>128420000</v>
      </c>
      <c r="B55" s="67"/>
      <c r="C55" s="69"/>
      <c r="D55" s="67"/>
      <c r="E55" s="58">
        <f aca="true" t="shared" si="8" ref="E55:E66">IF(A55="","",VALUE(MID(A55,2,6)))</f>
        <v>284200</v>
      </c>
      <c r="F55" s="58" t="e">
        <f>IF(E55="","",VLOOKUP(E55,'学校番号'!$A$2:$B$60,2,FALSE))</f>
        <v>#N/A</v>
      </c>
      <c r="G55" s="58">
        <f t="shared" si="7"/>
        <v>128420000</v>
      </c>
      <c r="H55" s="59" t="str">
        <f t="shared" si="0"/>
        <v> </v>
      </c>
    </row>
    <row r="56" spans="1:8" ht="13.5">
      <c r="A56" s="66">
        <f t="shared" si="1"/>
        <v>128420000</v>
      </c>
      <c r="B56" s="67"/>
      <c r="C56" s="69"/>
      <c r="D56" s="67"/>
      <c r="E56" s="58">
        <f t="shared" si="8"/>
        <v>284200</v>
      </c>
      <c r="F56" s="58" t="e">
        <f>IF(E56="","",VLOOKUP(E56,'学校番号'!$A$2:$B$60,2,FALSE))</f>
        <v>#N/A</v>
      </c>
      <c r="G56" s="58">
        <f t="shared" si="7"/>
        <v>128420000</v>
      </c>
      <c r="H56" s="59" t="str">
        <f t="shared" si="0"/>
        <v> </v>
      </c>
    </row>
    <row r="57" spans="1:8" ht="13.5">
      <c r="A57" s="66">
        <f t="shared" si="1"/>
        <v>128420000</v>
      </c>
      <c r="B57" s="67"/>
      <c r="C57" s="69"/>
      <c r="D57" s="67"/>
      <c r="E57" s="58">
        <f t="shared" si="8"/>
        <v>284200</v>
      </c>
      <c r="F57" s="58" t="e">
        <f>IF(E57="","",VLOOKUP(E57,'学校番号'!$A$2:$B$60,2,FALSE))</f>
        <v>#N/A</v>
      </c>
      <c r="G57" s="58">
        <f t="shared" si="7"/>
        <v>128420000</v>
      </c>
      <c r="H57" s="59" t="str">
        <f t="shared" si="0"/>
        <v> </v>
      </c>
    </row>
    <row r="58" spans="1:8" ht="13.5">
      <c r="A58" s="66">
        <f t="shared" si="1"/>
        <v>128420000</v>
      </c>
      <c r="B58" s="67"/>
      <c r="C58" s="69"/>
      <c r="D58" s="67"/>
      <c r="E58" s="58">
        <f t="shared" si="8"/>
        <v>284200</v>
      </c>
      <c r="F58" s="58" t="e">
        <f>IF(E58="","",VLOOKUP(E58,'学校番号'!$A$2:$B$60,2,FALSE))</f>
        <v>#N/A</v>
      </c>
      <c r="G58" s="58">
        <f t="shared" si="7"/>
        <v>128420000</v>
      </c>
      <c r="H58" s="59" t="str">
        <f t="shared" si="0"/>
        <v> </v>
      </c>
    </row>
    <row r="59" spans="1:8" ht="13.5">
      <c r="A59" s="66">
        <f t="shared" si="1"/>
        <v>128420000</v>
      </c>
      <c r="B59" s="67"/>
      <c r="C59" s="69"/>
      <c r="D59" s="67"/>
      <c r="E59" s="58">
        <f t="shared" si="8"/>
        <v>284200</v>
      </c>
      <c r="F59" s="58" t="e">
        <f>IF(E59="","",VLOOKUP(E59,'学校番号'!$A$2:$B$60,2,FALSE))</f>
        <v>#N/A</v>
      </c>
      <c r="G59" s="58">
        <f t="shared" si="7"/>
        <v>128420000</v>
      </c>
      <c r="H59" s="59" t="str">
        <f t="shared" si="0"/>
        <v> </v>
      </c>
    </row>
    <row r="60" spans="1:8" ht="13.5">
      <c r="A60" s="66">
        <f t="shared" si="1"/>
        <v>128420000</v>
      </c>
      <c r="B60" s="67"/>
      <c r="C60" s="69"/>
      <c r="D60" s="67"/>
      <c r="E60" s="58">
        <f t="shared" si="8"/>
        <v>284200</v>
      </c>
      <c r="F60" s="58" t="e">
        <f>IF(E60="","",VLOOKUP(E60,'学校番号'!$A$2:$B$60,2,FALSE))</f>
        <v>#N/A</v>
      </c>
      <c r="G60" s="58">
        <f t="shared" si="7"/>
        <v>128420000</v>
      </c>
      <c r="H60" s="59" t="str">
        <f t="shared" si="0"/>
        <v> </v>
      </c>
    </row>
    <row r="61" spans="1:8" ht="13.5">
      <c r="A61" s="66">
        <f t="shared" si="1"/>
        <v>128420000</v>
      </c>
      <c r="B61" s="67"/>
      <c r="C61" s="69"/>
      <c r="D61" s="67"/>
      <c r="E61" s="58">
        <f t="shared" si="8"/>
        <v>284200</v>
      </c>
      <c r="F61" s="58" t="e">
        <f>IF(E61="","",VLOOKUP(E61,'学校番号'!$A$2:$B$60,2,FALSE))</f>
        <v>#N/A</v>
      </c>
      <c r="G61" s="58">
        <f t="shared" si="7"/>
        <v>128420000</v>
      </c>
      <c r="H61" s="59" t="str">
        <f t="shared" si="0"/>
        <v> </v>
      </c>
    </row>
    <row r="62" spans="1:8" ht="13.5">
      <c r="A62" s="66">
        <f t="shared" si="1"/>
        <v>128420000</v>
      </c>
      <c r="B62" s="67"/>
      <c r="C62" s="69"/>
      <c r="D62" s="67"/>
      <c r="E62" s="58">
        <f t="shared" si="8"/>
        <v>284200</v>
      </c>
      <c r="F62" s="58" t="e">
        <f>IF(E62="","",VLOOKUP(E62,'学校番号'!$A$2:$B$60,2,FALSE))</f>
        <v>#N/A</v>
      </c>
      <c r="G62" s="58">
        <f t="shared" si="7"/>
        <v>128420000</v>
      </c>
      <c r="H62" s="59" t="str">
        <f t="shared" si="0"/>
        <v> </v>
      </c>
    </row>
    <row r="63" spans="1:8" ht="13.5">
      <c r="A63" s="66">
        <f t="shared" si="1"/>
        <v>128420000</v>
      </c>
      <c r="B63" s="67"/>
      <c r="C63" s="69"/>
      <c r="D63" s="67"/>
      <c r="E63" s="58">
        <f t="shared" si="8"/>
        <v>284200</v>
      </c>
      <c r="F63" s="58" t="e">
        <f>IF(E63="","",VLOOKUP(E63,'学校番号'!$A$2:$B$60,2,FALSE))</f>
        <v>#N/A</v>
      </c>
      <c r="G63" s="58">
        <f t="shared" si="7"/>
        <v>128420000</v>
      </c>
      <c r="H63" s="59" t="str">
        <f t="shared" si="0"/>
        <v> </v>
      </c>
    </row>
    <row r="64" spans="1:8" ht="13.5">
      <c r="A64" s="66">
        <f t="shared" si="1"/>
        <v>128420000</v>
      </c>
      <c r="B64" s="67"/>
      <c r="C64" s="69"/>
      <c r="D64" s="67"/>
      <c r="E64" s="58">
        <f t="shared" si="8"/>
        <v>284200</v>
      </c>
      <c r="F64" s="58" t="e">
        <f>IF(E64="","",VLOOKUP(E64,'学校番号'!$A$2:$B$60,2,FALSE))</f>
        <v>#N/A</v>
      </c>
      <c r="G64" s="58">
        <f t="shared" si="7"/>
        <v>128420000</v>
      </c>
      <c r="H64" s="59" t="str">
        <f t="shared" si="0"/>
        <v> </v>
      </c>
    </row>
    <row r="65" spans="1:8" ht="13.5">
      <c r="A65" s="66">
        <f t="shared" si="1"/>
        <v>128420000</v>
      </c>
      <c r="B65" s="67"/>
      <c r="C65" s="69"/>
      <c r="D65" s="67"/>
      <c r="E65" s="58">
        <f t="shared" si="8"/>
        <v>284200</v>
      </c>
      <c r="F65" s="58" t="e">
        <f>IF(E65="","",VLOOKUP(E65,'学校番号'!$A$2:$B$60,2,FALSE))</f>
        <v>#N/A</v>
      </c>
      <c r="G65" s="58">
        <f t="shared" si="7"/>
        <v>128420000</v>
      </c>
      <c r="H65" s="59" t="str">
        <f t="shared" si="0"/>
        <v> </v>
      </c>
    </row>
    <row r="66" spans="1:8" ht="13.5">
      <c r="A66" s="66">
        <f t="shared" si="1"/>
        <v>128420000</v>
      </c>
      <c r="B66" s="67"/>
      <c r="C66" s="69"/>
      <c r="D66" s="67"/>
      <c r="E66" s="58">
        <f t="shared" si="8"/>
        <v>284200</v>
      </c>
      <c r="F66" s="58" t="e">
        <f>IF(E66="","",VLOOKUP(E66,'学校番号'!$A$2:$B$60,2,FALSE))</f>
        <v>#N/A</v>
      </c>
      <c r="G66" s="58">
        <f t="shared" si="7"/>
        <v>128420000</v>
      </c>
      <c r="H66" s="59" t="str">
        <f t="shared" si="0"/>
        <v> </v>
      </c>
    </row>
    <row r="67" spans="1:8" ht="13.5">
      <c r="A67" s="66">
        <f aca="true" t="shared" si="9" ref="A67:A101">128420000+B67</f>
        <v>128420000</v>
      </c>
      <c r="B67" s="67"/>
      <c r="C67" s="69"/>
      <c r="D67" s="67"/>
      <c r="E67" s="58">
        <f aca="true" t="shared" si="10" ref="E67:E101">IF(A67="","",VALUE(MID(A67,2,6)))</f>
        <v>284200</v>
      </c>
      <c r="F67" s="58" t="e">
        <f>IF(E67="","",VLOOKUP(E67,'学校番号'!$A$2:$B$60,2,FALSE))</f>
        <v>#N/A</v>
      </c>
      <c r="G67" s="58">
        <f aca="true" t="shared" si="11" ref="G67:G101">A67</f>
        <v>128420000</v>
      </c>
      <c r="H67" s="59" t="str">
        <f aca="true" t="shared" si="12" ref="H67:H101">LEFTB(C67,10)&amp;" "&amp;RIGHTB(C67,1)</f>
        <v> </v>
      </c>
    </row>
    <row r="68" spans="1:8" ht="13.5">
      <c r="A68" s="66">
        <f t="shared" si="9"/>
        <v>128420000</v>
      </c>
      <c r="B68" s="67"/>
      <c r="C68" s="69"/>
      <c r="D68" s="67"/>
      <c r="E68" s="58">
        <f t="shared" si="10"/>
        <v>284200</v>
      </c>
      <c r="F68" s="58" t="e">
        <f>IF(E68="","",VLOOKUP(E68,'学校番号'!$A$2:$B$60,2,FALSE))</f>
        <v>#N/A</v>
      </c>
      <c r="G68" s="58">
        <f t="shared" si="11"/>
        <v>128420000</v>
      </c>
      <c r="H68" s="59" t="str">
        <f t="shared" si="12"/>
        <v> </v>
      </c>
    </row>
    <row r="69" spans="1:8" ht="13.5">
      <c r="A69" s="66">
        <f t="shared" si="9"/>
        <v>128420000</v>
      </c>
      <c r="B69" s="67"/>
      <c r="C69" s="69"/>
      <c r="D69" s="67"/>
      <c r="E69" s="58">
        <f t="shared" si="10"/>
        <v>284200</v>
      </c>
      <c r="F69" s="58" t="e">
        <f>IF(E69="","",VLOOKUP(E69,'学校番号'!$A$2:$B$60,2,FALSE))</f>
        <v>#N/A</v>
      </c>
      <c r="G69" s="58">
        <f t="shared" si="11"/>
        <v>128420000</v>
      </c>
      <c r="H69" s="59" t="str">
        <f t="shared" si="12"/>
        <v> </v>
      </c>
    </row>
    <row r="70" spans="1:8" ht="13.5">
      <c r="A70" s="66">
        <f t="shared" si="9"/>
        <v>128420000</v>
      </c>
      <c r="B70" s="67"/>
      <c r="C70" s="69"/>
      <c r="D70" s="67"/>
      <c r="E70" s="58">
        <f t="shared" si="10"/>
        <v>284200</v>
      </c>
      <c r="F70" s="58" t="e">
        <f>IF(E70="","",VLOOKUP(E70,'学校番号'!$A$2:$B$60,2,FALSE))</f>
        <v>#N/A</v>
      </c>
      <c r="G70" s="58">
        <f t="shared" si="11"/>
        <v>128420000</v>
      </c>
      <c r="H70" s="59" t="str">
        <f t="shared" si="12"/>
        <v> </v>
      </c>
    </row>
    <row r="71" spans="1:8" ht="13.5">
      <c r="A71" s="66">
        <f t="shared" si="9"/>
        <v>128420000</v>
      </c>
      <c r="B71" s="67"/>
      <c r="C71" s="69"/>
      <c r="D71" s="67"/>
      <c r="E71" s="58">
        <f t="shared" si="10"/>
        <v>284200</v>
      </c>
      <c r="F71" s="58" t="e">
        <f>IF(E71="","",VLOOKUP(E71,'学校番号'!$A$2:$B$60,2,FALSE))</f>
        <v>#N/A</v>
      </c>
      <c r="G71" s="58">
        <f t="shared" si="11"/>
        <v>128420000</v>
      </c>
      <c r="H71" s="59" t="str">
        <f t="shared" si="12"/>
        <v> </v>
      </c>
    </row>
    <row r="72" spans="1:8" ht="13.5">
      <c r="A72" s="66">
        <f t="shared" si="9"/>
        <v>128420000</v>
      </c>
      <c r="B72" s="67"/>
      <c r="C72" s="69"/>
      <c r="D72" s="67"/>
      <c r="E72" s="58">
        <f t="shared" si="10"/>
        <v>284200</v>
      </c>
      <c r="F72" s="58" t="e">
        <f>IF(E72="","",VLOOKUP(E72,'学校番号'!$A$2:$B$60,2,FALSE))</f>
        <v>#N/A</v>
      </c>
      <c r="G72" s="58">
        <f t="shared" si="11"/>
        <v>128420000</v>
      </c>
      <c r="H72" s="59" t="str">
        <f t="shared" si="12"/>
        <v> </v>
      </c>
    </row>
    <row r="73" spans="1:8" ht="13.5">
      <c r="A73" s="66">
        <f t="shared" si="9"/>
        <v>128420000</v>
      </c>
      <c r="B73" s="67"/>
      <c r="C73" s="69"/>
      <c r="D73" s="67"/>
      <c r="E73" s="58">
        <f t="shared" si="10"/>
        <v>284200</v>
      </c>
      <c r="F73" s="58" t="e">
        <f>IF(E73="","",VLOOKUP(E73,'学校番号'!$A$2:$B$60,2,FALSE))</f>
        <v>#N/A</v>
      </c>
      <c r="G73" s="58">
        <f t="shared" si="11"/>
        <v>128420000</v>
      </c>
      <c r="H73" s="59" t="str">
        <f t="shared" si="12"/>
        <v> </v>
      </c>
    </row>
    <row r="74" spans="1:8" ht="13.5">
      <c r="A74" s="66">
        <f t="shared" si="9"/>
        <v>128420000</v>
      </c>
      <c r="B74" s="67"/>
      <c r="C74" s="69"/>
      <c r="D74" s="67"/>
      <c r="E74" s="58">
        <f t="shared" si="10"/>
        <v>284200</v>
      </c>
      <c r="F74" s="58" t="e">
        <f>IF(E74="","",VLOOKUP(E74,'学校番号'!$A$2:$B$60,2,FALSE))</f>
        <v>#N/A</v>
      </c>
      <c r="G74" s="58">
        <f t="shared" si="11"/>
        <v>128420000</v>
      </c>
      <c r="H74" s="59" t="str">
        <f t="shared" si="12"/>
        <v> </v>
      </c>
    </row>
    <row r="75" spans="1:8" ht="13.5">
      <c r="A75" s="66">
        <f t="shared" si="9"/>
        <v>128420000</v>
      </c>
      <c r="B75" s="67"/>
      <c r="C75" s="69"/>
      <c r="D75" s="67"/>
      <c r="E75" s="58">
        <f t="shared" si="10"/>
        <v>284200</v>
      </c>
      <c r="F75" s="58" t="e">
        <f>IF(E75="","",VLOOKUP(E75,'学校番号'!$A$2:$B$60,2,FALSE))</f>
        <v>#N/A</v>
      </c>
      <c r="G75" s="58">
        <f t="shared" si="11"/>
        <v>128420000</v>
      </c>
      <c r="H75" s="59" t="str">
        <f t="shared" si="12"/>
        <v> </v>
      </c>
    </row>
    <row r="76" spans="1:8" ht="13.5">
      <c r="A76" s="66">
        <f t="shared" si="9"/>
        <v>128420000</v>
      </c>
      <c r="B76" s="67"/>
      <c r="C76" s="69"/>
      <c r="D76" s="67"/>
      <c r="E76" s="58">
        <f t="shared" si="10"/>
        <v>284200</v>
      </c>
      <c r="F76" s="58" t="e">
        <f>IF(E76="","",VLOOKUP(E76,'学校番号'!$A$2:$B$60,2,FALSE))</f>
        <v>#N/A</v>
      </c>
      <c r="G76" s="58">
        <f t="shared" si="11"/>
        <v>128420000</v>
      </c>
      <c r="H76" s="59" t="str">
        <f t="shared" si="12"/>
        <v> </v>
      </c>
    </row>
    <row r="77" spans="1:8" ht="13.5">
      <c r="A77" s="66">
        <f t="shared" si="9"/>
        <v>128420000</v>
      </c>
      <c r="B77" s="67"/>
      <c r="C77" s="69"/>
      <c r="D77" s="67"/>
      <c r="E77" s="58">
        <f t="shared" si="10"/>
        <v>284200</v>
      </c>
      <c r="F77" s="58" t="e">
        <f>IF(E77="","",VLOOKUP(E77,'学校番号'!$A$2:$B$60,2,FALSE))</f>
        <v>#N/A</v>
      </c>
      <c r="G77" s="58">
        <f t="shared" si="11"/>
        <v>128420000</v>
      </c>
      <c r="H77" s="59" t="str">
        <f t="shared" si="12"/>
        <v> </v>
      </c>
    </row>
    <row r="78" spans="1:8" ht="13.5">
      <c r="A78" s="66">
        <f t="shared" si="9"/>
        <v>128420000</v>
      </c>
      <c r="B78" s="67"/>
      <c r="C78" s="69"/>
      <c r="D78" s="67"/>
      <c r="E78" s="58">
        <f t="shared" si="10"/>
        <v>284200</v>
      </c>
      <c r="F78" s="58" t="e">
        <f>IF(E78="","",VLOOKUP(E78,'学校番号'!$A$2:$B$60,2,FALSE))</f>
        <v>#N/A</v>
      </c>
      <c r="G78" s="58">
        <f t="shared" si="11"/>
        <v>128420000</v>
      </c>
      <c r="H78" s="59" t="str">
        <f t="shared" si="12"/>
        <v> </v>
      </c>
    </row>
    <row r="79" spans="1:8" ht="13.5">
      <c r="A79" s="66">
        <f t="shared" si="9"/>
        <v>128420000</v>
      </c>
      <c r="B79" s="67"/>
      <c r="C79" s="69"/>
      <c r="D79" s="67"/>
      <c r="E79" s="58">
        <f t="shared" si="10"/>
        <v>284200</v>
      </c>
      <c r="F79" s="58" t="e">
        <f>IF(E79="","",VLOOKUP(E79,'学校番号'!$A$2:$B$60,2,FALSE))</f>
        <v>#N/A</v>
      </c>
      <c r="G79" s="58">
        <f t="shared" si="11"/>
        <v>128420000</v>
      </c>
      <c r="H79" s="59" t="str">
        <f t="shared" si="12"/>
        <v> </v>
      </c>
    </row>
    <row r="80" spans="1:8" ht="13.5">
      <c r="A80" s="66">
        <f t="shared" si="9"/>
        <v>128420000</v>
      </c>
      <c r="B80" s="67"/>
      <c r="C80" s="69"/>
      <c r="D80" s="67"/>
      <c r="E80" s="58">
        <f t="shared" si="10"/>
        <v>284200</v>
      </c>
      <c r="F80" s="58" t="e">
        <f>IF(E80="","",VLOOKUP(E80,'学校番号'!$A$2:$B$60,2,FALSE))</f>
        <v>#N/A</v>
      </c>
      <c r="G80" s="58">
        <f t="shared" si="11"/>
        <v>128420000</v>
      </c>
      <c r="H80" s="59" t="str">
        <f t="shared" si="12"/>
        <v> </v>
      </c>
    </row>
    <row r="81" spans="1:8" ht="13.5">
      <c r="A81" s="66">
        <f t="shared" si="9"/>
        <v>128420000</v>
      </c>
      <c r="B81" s="67"/>
      <c r="C81" s="69"/>
      <c r="D81" s="67"/>
      <c r="E81" s="58">
        <f t="shared" si="10"/>
        <v>284200</v>
      </c>
      <c r="F81" s="58" t="e">
        <f>IF(E81="","",VLOOKUP(E81,'学校番号'!$A$2:$B$60,2,FALSE))</f>
        <v>#N/A</v>
      </c>
      <c r="G81" s="58">
        <f t="shared" si="11"/>
        <v>128420000</v>
      </c>
      <c r="H81" s="59" t="str">
        <f t="shared" si="12"/>
        <v> </v>
      </c>
    </row>
    <row r="82" spans="1:8" ht="13.5">
      <c r="A82" s="66">
        <f t="shared" si="9"/>
        <v>128420000</v>
      </c>
      <c r="B82" s="67"/>
      <c r="C82" s="69"/>
      <c r="D82" s="67"/>
      <c r="E82" s="58">
        <f t="shared" si="10"/>
        <v>284200</v>
      </c>
      <c r="F82" s="58" t="e">
        <f>IF(E82="","",VLOOKUP(E82,'学校番号'!$A$2:$B$60,2,FALSE))</f>
        <v>#N/A</v>
      </c>
      <c r="G82" s="58">
        <f t="shared" si="11"/>
        <v>128420000</v>
      </c>
      <c r="H82" s="59" t="str">
        <f t="shared" si="12"/>
        <v> </v>
      </c>
    </row>
    <row r="83" spans="1:8" ht="13.5">
      <c r="A83" s="66">
        <f t="shared" si="9"/>
        <v>128420000</v>
      </c>
      <c r="B83" s="67"/>
      <c r="C83" s="69"/>
      <c r="D83" s="67"/>
      <c r="E83" s="58">
        <f t="shared" si="10"/>
        <v>284200</v>
      </c>
      <c r="F83" s="58" t="e">
        <f>IF(E83="","",VLOOKUP(E83,'学校番号'!$A$2:$B$60,2,FALSE))</f>
        <v>#N/A</v>
      </c>
      <c r="G83" s="58">
        <f t="shared" si="11"/>
        <v>128420000</v>
      </c>
      <c r="H83" s="59" t="str">
        <f t="shared" si="12"/>
        <v> </v>
      </c>
    </row>
    <row r="84" spans="1:8" ht="13.5">
      <c r="A84" s="66">
        <f t="shared" si="9"/>
        <v>128420000</v>
      </c>
      <c r="B84" s="67"/>
      <c r="C84" s="69"/>
      <c r="D84" s="67"/>
      <c r="E84" s="58">
        <f t="shared" si="10"/>
        <v>284200</v>
      </c>
      <c r="F84" s="58" t="e">
        <f>IF(E84="","",VLOOKUP(E84,'学校番号'!$A$2:$B$60,2,FALSE))</f>
        <v>#N/A</v>
      </c>
      <c r="G84" s="58">
        <f t="shared" si="11"/>
        <v>128420000</v>
      </c>
      <c r="H84" s="59" t="str">
        <f t="shared" si="12"/>
        <v> </v>
      </c>
    </row>
    <row r="85" spans="1:8" ht="13.5">
      <c r="A85" s="66">
        <f t="shared" si="9"/>
        <v>128420000</v>
      </c>
      <c r="B85" s="67"/>
      <c r="C85" s="69"/>
      <c r="D85" s="67"/>
      <c r="E85" s="58">
        <f t="shared" si="10"/>
        <v>284200</v>
      </c>
      <c r="F85" s="58" t="e">
        <f>IF(E85="","",VLOOKUP(E85,'学校番号'!$A$2:$B$60,2,FALSE))</f>
        <v>#N/A</v>
      </c>
      <c r="G85" s="58">
        <f t="shared" si="11"/>
        <v>128420000</v>
      </c>
      <c r="H85" s="59" t="str">
        <f t="shared" si="12"/>
        <v> </v>
      </c>
    </row>
    <row r="86" spans="1:8" ht="13.5">
      <c r="A86" s="66">
        <f t="shared" si="9"/>
        <v>128420000</v>
      </c>
      <c r="B86" s="67"/>
      <c r="C86" s="69"/>
      <c r="D86" s="67"/>
      <c r="E86" s="58">
        <f t="shared" si="10"/>
        <v>284200</v>
      </c>
      <c r="F86" s="58" t="e">
        <f>IF(E86="","",VLOOKUP(E86,'学校番号'!$A$2:$B$60,2,FALSE))</f>
        <v>#N/A</v>
      </c>
      <c r="G86" s="58">
        <f t="shared" si="11"/>
        <v>128420000</v>
      </c>
      <c r="H86" s="59" t="str">
        <f t="shared" si="12"/>
        <v> </v>
      </c>
    </row>
    <row r="87" spans="1:8" ht="13.5">
      <c r="A87" s="66">
        <f t="shared" si="9"/>
        <v>128420000</v>
      </c>
      <c r="B87" s="67"/>
      <c r="C87" s="69"/>
      <c r="D87" s="67"/>
      <c r="E87" s="58">
        <f t="shared" si="10"/>
        <v>284200</v>
      </c>
      <c r="F87" s="58" t="e">
        <f>IF(E87="","",VLOOKUP(E87,'学校番号'!$A$2:$B$60,2,FALSE))</f>
        <v>#N/A</v>
      </c>
      <c r="G87" s="58">
        <f t="shared" si="11"/>
        <v>128420000</v>
      </c>
      <c r="H87" s="59" t="str">
        <f t="shared" si="12"/>
        <v> </v>
      </c>
    </row>
    <row r="88" spans="1:8" ht="13.5">
      <c r="A88" s="66">
        <f t="shared" si="9"/>
        <v>128420000</v>
      </c>
      <c r="B88" s="67"/>
      <c r="C88" s="69"/>
      <c r="D88" s="67"/>
      <c r="E88" s="58">
        <f t="shared" si="10"/>
        <v>284200</v>
      </c>
      <c r="F88" s="58" t="e">
        <f>IF(E88="","",VLOOKUP(E88,'学校番号'!$A$2:$B$60,2,FALSE))</f>
        <v>#N/A</v>
      </c>
      <c r="G88" s="58">
        <f t="shared" si="11"/>
        <v>128420000</v>
      </c>
      <c r="H88" s="59" t="str">
        <f t="shared" si="12"/>
        <v> </v>
      </c>
    </row>
    <row r="89" spans="1:8" ht="13.5">
      <c r="A89" s="66">
        <f t="shared" si="9"/>
        <v>128420000</v>
      </c>
      <c r="B89" s="67"/>
      <c r="C89" s="69"/>
      <c r="D89" s="67"/>
      <c r="E89" s="58">
        <f t="shared" si="10"/>
        <v>284200</v>
      </c>
      <c r="F89" s="58" t="e">
        <f>IF(E89="","",VLOOKUP(E89,'学校番号'!$A$2:$B$60,2,FALSE))</f>
        <v>#N/A</v>
      </c>
      <c r="G89" s="58">
        <f t="shared" si="11"/>
        <v>128420000</v>
      </c>
      <c r="H89" s="59" t="str">
        <f t="shared" si="12"/>
        <v> </v>
      </c>
    </row>
    <row r="90" spans="1:8" ht="13.5">
      <c r="A90" s="66">
        <f t="shared" si="9"/>
        <v>128420000</v>
      </c>
      <c r="B90" s="67"/>
      <c r="C90" s="69"/>
      <c r="D90" s="67"/>
      <c r="E90" s="58">
        <f t="shared" si="10"/>
        <v>284200</v>
      </c>
      <c r="F90" s="58" t="e">
        <f>IF(E90="","",VLOOKUP(E90,'学校番号'!$A$2:$B$60,2,FALSE))</f>
        <v>#N/A</v>
      </c>
      <c r="G90" s="58">
        <f t="shared" si="11"/>
        <v>128420000</v>
      </c>
      <c r="H90" s="59" t="str">
        <f t="shared" si="12"/>
        <v> </v>
      </c>
    </row>
    <row r="91" spans="1:8" ht="13.5">
      <c r="A91" s="66">
        <f t="shared" si="9"/>
        <v>128420000</v>
      </c>
      <c r="B91" s="67"/>
      <c r="C91" s="69"/>
      <c r="D91" s="67"/>
      <c r="E91" s="58">
        <f t="shared" si="10"/>
        <v>284200</v>
      </c>
      <c r="F91" s="58" t="e">
        <f>IF(E91="","",VLOOKUP(E91,'学校番号'!$A$2:$B$60,2,FALSE))</f>
        <v>#N/A</v>
      </c>
      <c r="G91" s="58">
        <f t="shared" si="11"/>
        <v>128420000</v>
      </c>
      <c r="H91" s="59" t="str">
        <f t="shared" si="12"/>
        <v> </v>
      </c>
    </row>
    <row r="92" spans="1:8" ht="13.5">
      <c r="A92" s="66">
        <f t="shared" si="9"/>
        <v>128420000</v>
      </c>
      <c r="B92" s="67"/>
      <c r="C92" s="69"/>
      <c r="D92" s="67"/>
      <c r="E92" s="58">
        <f t="shared" si="10"/>
        <v>284200</v>
      </c>
      <c r="F92" s="58" t="e">
        <f>IF(E92="","",VLOOKUP(E92,'学校番号'!$A$2:$B$60,2,FALSE))</f>
        <v>#N/A</v>
      </c>
      <c r="G92" s="58">
        <f t="shared" si="11"/>
        <v>128420000</v>
      </c>
      <c r="H92" s="59" t="str">
        <f t="shared" si="12"/>
        <v> </v>
      </c>
    </row>
    <row r="93" spans="1:8" ht="13.5">
      <c r="A93" s="66">
        <f t="shared" si="9"/>
        <v>128420000</v>
      </c>
      <c r="B93" s="67"/>
      <c r="C93" s="69"/>
      <c r="D93" s="67"/>
      <c r="E93" s="58">
        <f t="shared" si="10"/>
        <v>284200</v>
      </c>
      <c r="F93" s="58" t="e">
        <f>IF(E93="","",VLOOKUP(E93,'学校番号'!$A$2:$B$60,2,FALSE))</f>
        <v>#N/A</v>
      </c>
      <c r="G93" s="58">
        <f t="shared" si="11"/>
        <v>128420000</v>
      </c>
      <c r="H93" s="59" t="str">
        <f t="shared" si="12"/>
        <v> </v>
      </c>
    </row>
    <row r="94" spans="1:8" ht="13.5">
      <c r="A94" s="66">
        <f t="shared" si="9"/>
        <v>128420000</v>
      </c>
      <c r="B94" s="67"/>
      <c r="C94" s="69"/>
      <c r="D94" s="67"/>
      <c r="E94" s="58">
        <f t="shared" si="10"/>
        <v>284200</v>
      </c>
      <c r="F94" s="58" t="e">
        <f>IF(E94="","",VLOOKUP(E94,'学校番号'!$A$2:$B$60,2,FALSE))</f>
        <v>#N/A</v>
      </c>
      <c r="G94" s="58">
        <f t="shared" si="11"/>
        <v>128420000</v>
      </c>
      <c r="H94" s="59" t="str">
        <f t="shared" si="12"/>
        <v> </v>
      </c>
    </row>
    <row r="95" spans="1:8" ht="13.5">
      <c r="A95" s="66">
        <f t="shared" si="9"/>
        <v>128420000</v>
      </c>
      <c r="B95" s="67"/>
      <c r="C95" s="69"/>
      <c r="D95" s="67"/>
      <c r="E95" s="58">
        <f t="shared" si="10"/>
        <v>284200</v>
      </c>
      <c r="F95" s="58" t="e">
        <f>IF(E95="","",VLOOKUP(E95,'学校番号'!$A$2:$B$60,2,FALSE))</f>
        <v>#N/A</v>
      </c>
      <c r="G95" s="58">
        <f t="shared" si="11"/>
        <v>128420000</v>
      </c>
      <c r="H95" s="59" t="str">
        <f t="shared" si="12"/>
        <v> </v>
      </c>
    </row>
    <row r="96" spans="1:8" ht="13.5">
      <c r="A96" s="66">
        <f t="shared" si="9"/>
        <v>128420000</v>
      </c>
      <c r="B96" s="67"/>
      <c r="C96" s="69"/>
      <c r="D96" s="67"/>
      <c r="E96" s="58">
        <f t="shared" si="10"/>
        <v>284200</v>
      </c>
      <c r="F96" s="58" t="e">
        <f>IF(E96="","",VLOOKUP(E96,'学校番号'!$A$2:$B$60,2,FALSE))</f>
        <v>#N/A</v>
      </c>
      <c r="G96" s="58">
        <f t="shared" si="11"/>
        <v>128420000</v>
      </c>
      <c r="H96" s="59" t="str">
        <f t="shared" si="12"/>
        <v> </v>
      </c>
    </row>
    <row r="97" spans="1:8" ht="13.5">
      <c r="A97" s="66">
        <f t="shared" si="9"/>
        <v>128420000</v>
      </c>
      <c r="B97" s="67"/>
      <c r="C97" s="69"/>
      <c r="D97" s="67"/>
      <c r="E97" s="58">
        <f t="shared" si="10"/>
        <v>284200</v>
      </c>
      <c r="F97" s="58" t="e">
        <f>IF(E97="","",VLOOKUP(E97,'学校番号'!$A$2:$B$60,2,FALSE))</f>
        <v>#N/A</v>
      </c>
      <c r="G97" s="58">
        <f t="shared" si="11"/>
        <v>128420000</v>
      </c>
      <c r="H97" s="59" t="str">
        <f t="shared" si="12"/>
        <v> </v>
      </c>
    </row>
    <row r="98" spans="1:8" ht="13.5">
      <c r="A98" s="66">
        <f t="shared" si="9"/>
        <v>128420000</v>
      </c>
      <c r="B98" s="67"/>
      <c r="C98" s="69"/>
      <c r="D98" s="67"/>
      <c r="E98" s="58">
        <f t="shared" si="10"/>
        <v>284200</v>
      </c>
      <c r="F98" s="58" t="e">
        <f>IF(E98="","",VLOOKUP(E98,'学校番号'!$A$2:$B$60,2,FALSE))</f>
        <v>#N/A</v>
      </c>
      <c r="G98" s="58">
        <f t="shared" si="11"/>
        <v>128420000</v>
      </c>
      <c r="H98" s="59" t="str">
        <f t="shared" si="12"/>
        <v> </v>
      </c>
    </row>
    <row r="99" spans="1:8" ht="13.5">
      <c r="A99" s="66">
        <f t="shared" si="9"/>
        <v>128420000</v>
      </c>
      <c r="B99" s="67"/>
      <c r="C99" s="69"/>
      <c r="D99" s="67"/>
      <c r="E99" s="58">
        <f t="shared" si="10"/>
        <v>284200</v>
      </c>
      <c r="F99" s="58" t="e">
        <f>IF(E99="","",VLOOKUP(E99,'学校番号'!$A$2:$B$60,2,FALSE))</f>
        <v>#N/A</v>
      </c>
      <c r="G99" s="58">
        <f t="shared" si="11"/>
        <v>128420000</v>
      </c>
      <c r="H99" s="59" t="str">
        <f t="shared" si="12"/>
        <v> </v>
      </c>
    </row>
    <row r="100" spans="1:8" ht="13.5">
      <c r="A100" s="66">
        <f t="shared" si="9"/>
        <v>128420000</v>
      </c>
      <c r="B100" s="67"/>
      <c r="C100" s="69"/>
      <c r="D100" s="67"/>
      <c r="E100" s="58">
        <f t="shared" si="10"/>
        <v>284200</v>
      </c>
      <c r="F100" s="58" t="e">
        <f>IF(E100="","",VLOOKUP(E100,'学校番号'!$A$2:$B$60,2,FALSE))</f>
        <v>#N/A</v>
      </c>
      <c r="G100" s="58">
        <f t="shared" si="11"/>
        <v>128420000</v>
      </c>
      <c r="H100" s="59" t="str">
        <f t="shared" si="12"/>
        <v> </v>
      </c>
    </row>
    <row r="101" spans="1:8" ht="13.5">
      <c r="A101" s="66">
        <f t="shared" si="9"/>
        <v>128420000</v>
      </c>
      <c r="B101" s="67"/>
      <c r="C101" s="69"/>
      <c r="D101" s="67"/>
      <c r="E101" s="58">
        <f t="shared" si="10"/>
        <v>284200</v>
      </c>
      <c r="F101" s="58" t="e">
        <f>IF(E101="","",VLOOKUP(E101,'学校番号'!$A$2:$B$60,2,FALSE))</f>
        <v>#N/A</v>
      </c>
      <c r="G101" s="58">
        <f t="shared" si="11"/>
        <v>128420000</v>
      </c>
      <c r="H101" s="59" t="str">
        <f t="shared" si="12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342"/>
  <sheetViews>
    <sheetView showZeros="0" zoomScalePageLayoutView="0" workbookViewId="0" topLeftCell="C2">
      <selection activeCell="R16" sqref="R16"/>
    </sheetView>
  </sheetViews>
  <sheetFormatPr defaultColWidth="9.00390625" defaultRowHeight="13.5"/>
  <cols>
    <col min="1" max="1" width="9.375" style="10" hidden="1" customWidth="1"/>
    <col min="2" max="2" width="12.875" style="72" hidden="1" customWidth="1"/>
    <col min="3" max="3" width="7.50390625" style="10" bestFit="1" customWidth="1"/>
    <col min="4" max="4" width="5.125" style="10" bestFit="1" customWidth="1"/>
    <col min="5" max="5" width="5.50390625" style="50" bestFit="1" customWidth="1"/>
    <col min="6" max="6" width="3.50390625" style="27" bestFit="1" customWidth="1"/>
    <col min="7" max="7" width="3.50390625" style="52" bestFit="1" customWidth="1"/>
    <col min="8" max="8" width="3.75390625" style="52" bestFit="1" customWidth="1"/>
    <col min="9" max="9" width="8.50390625" style="6" bestFit="1" customWidth="1"/>
    <col min="10" max="10" width="5.50390625" style="6" bestFit="1" customWidth="1"/>
    <col min="11" max="11" width="13.875" style="6" bestFit="1" customWidth="1"/>
    <col min="12" max="12" width="9.50390625" style="6" bestFit="1" customWidth="1"/>
    <col min="13" max="13" width="10.25390625" style="10" bestFit="1" customWidth="1"/>
    <col min="14" max="14" width="10.50390625" style="10" bestFit="1" customWidth="1"/>
    <col min="15" max="15" width="5.50390625" style="6" customWidth="1"/>
    <col min="16" max="16" width="5.50390625" style="6" bestFit="1" customWidth="1"/>
    <col min="17" max="17" width="13.875" style="6" bestFit="1" customWidth="1"/>
    <col min="18" max="16384" width="9.00390625" style="6" customWidth="1"/>
  </cols>
  <sheetData>
    <row r="1" spans="1:15" ht="21" customHeight="1" hidden="1">
      <c r="A1" s="10">
        <v>2</v>
      </c>
      <c r="C1" s="10">
        <v>3</v>
      </c>
      <c r="D1" s="10">
        <v>4</v>
      </c>
      <c r="E1" s="49">
        <v>7</v>
      </c>
      <c r="F1" s="44">
        <v>8</v>
      </c>
      <c r="G1" s="51">
        <v>9</v>
      </c>
      <c r="H1" s="51">
        <v>10</v>
      </c>
      <c r="I1" s="10">
        <v>12</v>
      </c>
      <c r="J1" s="10">
        <v>14</v>
      </c>
      <c r="K1" s="10">
        <v>15</v>
      </c>
      <c r="L1" s="10">
        <v>16</v>
      </c>
      <c r="M1" s="10">
        <v>17</v>
      </c>
      <c r="N1" s="10">
        <v>19</v>
      </c>
      <c r="O1" s="45">
        <v>20</v>
      </c>
    </row>
    <row r="2" spans="1:15" ht="13.5" customHeight="1">
      <c r="A2" s="227" t="s">
        <v>17</v>
      </c>
      <c r="B2" s="71"/>
      <c r="C2" s="229" t="s">
        <v>1</v>
      </c>
      <c r="D2" s="229" t="s">
        <v>20</v>
      </c>
      <c r="E2" s="229" t="s">
        <v>30</v>
      </c>
      <c r="F2" s="46" t="s">
        <v>4</v>
      </c>
      <c r="G2" s="46" t="s">
        <v>5</v>
      </c>
      <c r="H2" s="47" t="s">
        <v>133</v>
      </c>
      <c r="I2" s="229" t="s">
        <v>3</v>
      </c>
      <c r="J2" s="229" t="s">
        <v>30</v>
      </c>
      <c r="K2" s="229" t="s">
        <v>0</v>
      </c>
      <c r="L2" s="233" t="s">
        <v>2</v>
      </c>
      <c r="M2" s="229" t="s">
        <v>15</v>
      </c>
      <c r="N2" s="233" t="s">
        <v>32</v>
      </c>
      <c r="O2" s="231" t="s">
        <v>31</v>
      </c>
    </row>
    <row r="3" spans="1:17" ht="13.5">
      <c r="A3" s="228"/>
      <c r="B3" s="180"/>
      <c r="C3" s="230"/>
      <c r="D3" s="230"/>
      <c r="E3" s="230"/>
      <c r="F3" s="112"/>
      <c r="G3" s="113" t="s">
        <v>131</v>
      </c>
      <c r="H3" s="113" t="s">
        <v>132</v>
      </c>
      <c r="I3" s="230"/>
      <c r="J3" s="230"/>
      <c r="K3" s="230"/>
      <c r="L3" s="234"/>
      <c r="M3" s="230"/>
      <c r="N3" s="234"/>
      <c r="O3" s="232"/>
      <c r="P3" s="48"/>
      <c r="Q3" s="22"/>
    </row>
    <row r="4" spans="1:17" s="75" customFormat="1" ht="14.25" customHeight="1">
      <c r="A4" s="73" t="s">
        <v>115</v>
      </c>
      <c r="B4" s="82" t="str">
        <f aca="true" t="shared" si="0" ref="B4:B42">A4&amp;E4</f>
        <v>00200</v>
      </c>
      <c r="C4" s="122" t="str">
        <f>VLOOKUP(A4,'初期設定1'!$B$18:$C$38,2,FALSE)</f>
        <v>100m</v>
      </c>
      <c r="D4" s="123" t="str">
        <f>VLOOKUP(A4,'初期設定1'!$B$18:$D$40,3,FALSE)</f>
        <v>01T</v>
      </c>
      <c r="E4" s="124"/>
      <c r="F4" s="125"/>
      <c r="G4" s="126"/>
      <c r="H4" s="126"/>
      <c r="I4" s="127">
        <f>IF(AND(F4="",G4="",H4=""),"",IF(D4="01T",IF(F4="",G4&amp;""""&amp;H4,F4&amp;"'"&amp;G4&amp;""""&amp;H4),IF(D4="02F",G4&amp;"m"&amp;H4,H4&amp;"点")))</f>
      </c>
      <c r="J4" s="128">
        <f>IF(E4="","",E4)</f>
      </c>
      <c r="K4" s="128">
        <f>IF(E4="","",VLOOKUP(E4,'男子選手'!$B$2:$F$158,2,FALSE))</f>
      </c>
      <c r="L4" s="128">
        <f>IF(E4="","",VLOOKUP(E4,'男子選手'!$B$2:$F$158,5,FALSE))</f>
      </c>
      <c r="M4" s="128">
        <f>IF(E4="","",VLOOKUP(E4,'男子選手'!$B$2:$F$158,4,FALSE))</f>
      </c>
      <c r="N4" s="128" t="str">
        <f>FIXED((F4*10000+G4*100+H4)/10000000,7)</f>
        <v>0.0000000</v>
      </c>
      <c r="O4" s="74"/>
      <c r="P4" s="22"/>
      <c r="Q4" s="22"/>
    </row>
    <row r="5" spans="1:17" s="75" customFormat="1" ht="14.25">
      <c r="A5" s="73" t="s">
        <v>79</v>
      </c>
      <c r="B5" s="82" t="str">
        <f t="shared" si="0"/>
        <v>00200</v>
      </c>
      <c r="C5" s="114" t="str">
        <f>VLOOKUP(A5,'初期設定1'!$B$18:$C$38,2,FALSE)</f>
        <v>100m</v>
      </c>
      <c r="D5" s="115" t="str">
        <f>VLOOKUP(A5,'初期設定1'!$B$18:$D$40,3,FALSE)</f>
        <v>01T</v>
      </c>
      <c r="E5" s="116"/>
      <c r="F5" s="117"/>
      <c r="G5" s="118"/>
      <c r="H5" s="118"/>
      <c r="I5" s="119">
        <f aca="true" t="shared" si="1" ref="I5:I19">IF(AND(F5="",G5="",H5=""),"",IF(D5="01T",IF(F5="",G5&amp;""""&amp;H5,F5&amp;"'"&amp;G5&amp;""""&amp;H5),IF(D5="02F",G5&amp;"m"&amp;H5,H5&amp;"点")))</f>
      </c>
      <c r="J5" s="120">
        <f aca="true" t="shared" si="2" ref="J5:J19">IF(E5="","",E5)</f>
      </c>
      <c r="K5" s="120">
        <f>IF(E5="","",VLOOKUP(E5,'男子選手'!$B$2:$F$158,2,FALSE))</f>
      </c>
      <c r="L5" s="120">
        <f>IF(E5="","",VLOOKUP(E5,'男子選手'!$B$2:$F$158,5,FALSE))</f>
      </c>
      <c r="M5" s="128">
        <f>IF(E5="","",VLOOKUP(E5,'男子選手'!$B$2:$F$158,4,FALSE))</f>
      </c>
      <c r="N5" s="120" t="str">
        <f aca="true" t="shared" si="3" ref="N5:N19">FIXED((F5*10000+G5*100+H5)/10000000,7)</f>
        <v>0.0000000</v>
      </c>
      <c r="O5" s="74"/>
      <c r="P5" s="22"/>
      <c r="Q5" s="22"/>
    </row>
    <row r="6" spans="1:17" s="75" customFormat="1" ht="14.25">
      <c r="A6" s="73" t="s">
        <v>79</v>
      </c>
      <c r="B6" s="82" t="str">
        <f t="shared" si="0"/>
        <v>00200</v>
      </c>
      <c r="C6" s="114" t="str">
        <f>VLOOKUP(A6,'初期設定1'!$B$18:$C$38,2,FALSE)</f>
        <v>100m</v>
      </c>
      <c r="D6" s="115" t="str">
        <f>VLOOKUP(A6,'初期設定1'!$B$18:$D$40,3,FALSE)</f>
        <v>01T</v>
      </c>
      <c r="E6" s="116"/>
      <c r="F6" s="117"/>
      <c r="G6" s="118"/>
      <c r="H6" s="118"/>
      <c r="I6" s="119">
        <f t="shared" si="1"/>
      </c>
      <c r="J6" s="120">
        <f t="shared" si="2"/>
      </c>
      <c r="K6" s="120">
        <f>IF(E6="","",VLOOKUP(E6,'男子選手'!$B$2:$F$158,2,FALSE))</f>
      </c>
      <c r="L6" s="120">
        <f>IF(E6="","",VLOOKUP(E6,'男子選手'!$B$2:$F$158,5,FALSE))</f>
      </c>
      <c r="M6" s="128">
        <f>IF(E6="","",VLOOKUP(E6,'男子選手'!$B$2:$F$158,4,FALSE))</f>
      </c>
      <c r="N6" s="120" t="str">
        <f t="shared" si="3"/>
        <v>0.0000000</v>
      </c>
      <c r="O6" s="74"/>
      <c r="P6" s="22"/>
      <c r="Q6" s="22"/>
    </row>
    <row r="7" spans="1:17" s="75" customFormat="1" ht="14.25">
      <c r="A7" s="73" t="s">
        <v>79</v>
      </c>
      <c r="B7" s="82" t="str">
        <f t="shared" si="0"/>
        <v>00200</v>
      </c>
      <c r="C7" s="114" t="str">
        <f>VLOOKUP(A7,'初期設定1'!$B$18:$C$38,2,FALSE)</f>
        <v>100m</v>
      </c>
      <c r="D7" s="115" t="str">
        <f>VLOOKUP(A7,'初期設定1'!$B$18:$D$40,3,FALSE)</f>
        <v>01T</v>
      </c>
      <c r="E7" s="116"/>
      <c r="F7" s="117"/>
      <c r="G7" s="118"/>
      <c r="H7" s="118"/>
      <c r="I7" s="119">
        <f t="shared" si="1"/>
      </c>
      <c r="J7" s="120">
        <f t="shared" si="2"/>
      </c>
      <c r="K7" s="120">
        <f>IF(E7="","",VLOOKUP(E7,'男子選手'!$B$2:$F$158,2,FALSE))</f>
      </c>
      <c r="L7" s="120">
        <f>IF(E7="","",VLOOKUP(E7,'男子選手'!$B$2:$F$158,5,FALSE))</f>
      </c>
      <c r="M7" s="128">
        <f>IF(E7="","",VLOOKUP(E7,'男子選手'!$B$2:$F$158,4,FALSE))</f>
      </c>
      <c r="N7" s="120" t="str">
        <f t="shared" si="3"/>
        <v>0.0000000</v>
      </c>
      <c r="O7" s="74"/>
      <c r="P7" s="22"/>
      <c r="Q7" s="22"/>
    </row>
    <row r="8" spans="1:17" s="75" customFormat="1" ht="14.25">
      <c r="A8" s="73" t="s">
        <v>79</v>
      </c>
      <c r="B8" s="82" t="str">
        <f t="shared" si="0"/>
        <v>00200</v>
      </c>
      <c r="C8" s="114" t="str">
        <f>VLOOKUP(A8,'初期設定1'!$B$18:$C$38,2,FALSE)</f>
        <v>100m</v>
      </c>
      <c r="D8" s="115" t="str">
        <f>VLOOKUP(A8,'初期設定1'!$B$18:$D$40,3,FALSE)</f>
        <v>01T</v>
      </c>
      <c r="E8" s="116"/>
      <c r="F8" s="117"/>
      <c r="G8" s="118"/>
      <c r="H8" s="118"/>
      <c r="I8" s="119">
        <f t="shared" si="1"/>
      </c>
      <c r="J8" s="120">
        <f t="shared" si="2"/>
      </c>
      <c r="K8" s="120">
        <f>IF(E8="","",VLOOKUP(E8,'男子選手'!$B$2:$F$158,2,FALSE))</f>
      </c>
      <c r="L8" s="120">
        <f>IF(E8="","",VLOOKUP(E8,'男子選手'!$B$2:$F$158,5,FALSE))</f>
      </c>
      <c r="M8" s="128">
        <f>IF(E8="","",VLOOKUP(E8,'男子選手'!$B$2:$F$158,4,FALSE))</f>
      </c>
      <c r="N8" s="120" t="str">
        <f t="shared" si="3"/>
        <v>0.0000000</v>
      </c>
      <c r="O8" s="74"/>
      <c r="P8" s="22"/>
      <c r="Q8" s="22"/>
    </row>
    <row r="9" spans="1:17" s="75" customFormat="1" ht="14.25">
      <c r="A9" s="73" t="s">
        <v>79</v>
      </c>
      <c r="B9" s="82" t="str">
        <f t="shared" si="0"/>
        <v>00200</v>
      </c>
      <c r="C9" s="114" t="str">
        <f>VLOOKUP(A9,'初期設定1'!$B$18:$C$38,2,FALSE)</f>
        <v>100m</v>
      </c>
      <c r="D9" s="115" t="str">
        <f>VLOOKUP(A9,'初期設定1'!$B$18:$D$40,3,FALSE)</f>
        <v>01T</v>
      </c>
      <c r="E9" s="116"/>
      <c r="F9" s="117"/>
      <c r="G9" s="118"/>
      <c r="H9" s="118"/>
      <c r="I9" s="119">
        <f t="shared" si="1"/>
      </c>
      <c r="J9" s="120">
        <f t="shared" si="2"/>
      </c>
      <c r="K9" s="120">
        <f>IF(E9="","",VLOOKUP(E9,'男子選手'!$B$2:$F$158,2,FALSE))</f>
      </c>
      <c r="L9" s="120">
        <f>IF(E9="","",VLOOKUP(E9,'男子選手'!$B$2:$F$158,5,FALSE))</f>
      </c>
      <c r="M9" s="128">
        <f>IF(E9="","",VLOOKUP(E9,'男子選手'!$B$2:$F$158,4,FALSE))</f>
      </c>
      <c r="N9" s="120" t="str">
        <f t="shared" si="3"/>
        <v>0.0000000</v>
      </c>
      <c r="O9" s="74"/>
      <c r="P9" s="22"/>
      <c r="Q9" s="22"/>
    </row>
    <row r="10" spans="1:17" s="75" customFormat="1" ht="14.25">
      <c r="A10" s="73" t="s">
        <v>79</v>
      </c>
      <c r="B10" s="82" t="str">
        <f t="shared" si="0"/>
        <v>00200</v>
      </c>
      <c r="C10" s="114" t="str">
        <f>VLOOKUP(A10,'初期設定1'!$B$18:$C$38,2,FALSE)</f>
        <v>100m</v>
      </c>
      <c r="D10" s="115" t="str">
        <f>VLOOKUP(A10,'初期設定1'!$B$18:$D$40,3,FALSE)</f>
        <v>01T</v>
      </c>
      <c r="E10" s="116"/>
      <c r="F10" s="117"/>
      <c r="G10" s="118"/>
      <c r="H10" s="118"/>
      <c r="I10" s="119">
        <f t="shared" si="1"/>
      </c>
      <c r="J10" s="120">
        <f t="shared" si="2"/>
      </c>
      <c r="K10" s="120">
        <f>IF(E10="","",VLOOKUP(E10,'男子選手'!$B$2:$F$158,2,FALSE))</f>
      </c>
      <c r="L10" s="120">
        <f>IF(E10="","",VLOOKUP(E10,'男子選手'!$B$2:$F$158,5,FALSE))</f>
      </c>
      <c r="M10" s="128">
        <f>IF(E10="","",VLOOKUP(E10,'男子選手'!$B$2:$F$158,4,FALSE))</f>
      </c>
      <c r="N10" s="120" t="str">
        <f t="shared" si="3"/>
        <v>0.0000000</v>
      </c>
      <c r="O10" s="74"/>
      <c r="P10" s="22"/>
      <c r="Q10" s="22"/>
    </row>
    <row r="11" spans="1:17" s="75" customFormat="1" ht="13.5">
      <c r="A11" s="73" t="s">
        <v>79</v>
      </c>
      <c r="B11" s="82" t="str">
        <f aca="true" t="shared" si="4" ref="B11:B17">A11&amp;E11</f>
        <v>00200</v>
      </c>
      <c r="C11" s="114" t="str">
        <f>VLOOKUP(A11,'初期設定1'!$B$18:$C$38,2,FALSE)</f>
        <v>100m</v>
      </c>
      <c r="D11" s="115" t="str">
        <f>VLOOKUP(A11,'初期設定1'!$B$18:$D$40,3,FALSE)</f>
        <v>01T</v>
      </c>
      <c r="E11" s="116"/>
      <c r="F11" s="117"/>
      <c r="G11" s="118"/>
      <c r="H11" s="118"/>
      <c r="I11" s="119">
        <f aca="true" t="shared" si="5" ref="I11:I17">IF(AND(F11="",G11="",H11=""),"",IF(D11="01T",IF(F11="",G11&amp;""""&amp;H11,F11&amp;"'"&amp;G11&amp;""""&amp;H11),IF(D11="02F",G11&amp;"m"&amp;H11,H11&amp;"点")))</f>
      </c>
      <c r="J11" s="120">
        <f aca="true" t="shared" si="6" ref="J11:J17">IF(E11="","",E11)</f>
      </c>
      <c r="K11" s="120">
        <f>IF(E11="","",VLOOKUP(E11,'男子選手'!$B$2:$F$158,2,FALSE))</f>
      </c>
      <c r="L11" s="120">
        <f>IF(E11="","",VLOOKUP(E11,'男子選手'!$B$2:$F$158,5,FALSE))</f>
      </c>
      <c r="M11" s="128">
        <f>IF(E11="","",VLOOKUP(E11,'男子選手'!$B$2:$F$158,4,FALSE))</f>
      </c>
      <c r="N11" s="120" t="str">
        <f aca="true" t="shared" si="7" ref="N11:N17">FIXED((F11*10000+G11*100+H11)/10000000,7)</f>
        <v>0.0000000</v>
      </c>
      <c r="O11" s="74"/>
      <c r="P11" s="22"/>
      <c r="Q11" s="22"/>
    </row>
    <row r="12" spans="1:17" s="75" customFormat="1" ht="13.5">
      <c r="A12" s="73" t="s">
        <v>79</v>
      </c>
      <c r="B12" s="82" t="str">
        <f t="shared" si="4"/>
        <v>00200</v>
      </c>
      <c r="C12" s="114" t="str">
        <f>VLOOKUP(A12,'初期設定1'!$B$18:$C$38,2,FALSE)</f>
        <v>100m</v>
      </c>
      <c r="D12" s="115" t="str">
        <f>VLOOKUP(A12,'初期設定1'!$B$18:$D$40,3,FALSE)</f>
        <v>01T</v>
      </c>
      <c r="E12" s="116"/>
      <c r="F12" s="117"/>
      <c r="G12" s="118"/>
      <c r="H12" s="118"/>
      <c r="I12" s="119">
        <f t="shared" si="5"/>
      </c>
      <c r="J12" s="120">
        <f t="shared" si="6"/>
      </c>
      <c r="K12" s="120">
        <f>IF(E12="","",VLOOKUP(E12,'男子選手'!$B$2:$F$158,2,FALSE))</f>
      </c>
      <c r="L12" s="120">
        <f>IF(E12="","",VLOOKUP(E12,'男子選手'!$B$2:$F$158,5,FALSE))</f>
      </c>
      <c r="M12" s="128">
        <f>IF(E12="","",VLOOKUP(E12,'男子選手'!$B$2:$F$158,4,FALSE))</f>
      </c>
      <c r="N12" s="120" t="str">
        <f t="shared" si="7"/>
        <v>0.0000000</v>
      </c>
      <c r="O12" s="74"/>
      <c r="P12" s="22"/>
      <c r="Q12" s="22"/>
    </row>
    <row r="13" spans="1:17" s="75" customFormat="1" ht="13.5">
      <c r="A13" s="73" t="s">
        <v>79</v>
      </c>
      <c r="B13" s="82" t="str">
        <f t="shared" si="4"/>
        <v>00200</v>
      </c>
      <c r="C13" s="114" t="str">
        <f>VLOOKUP(A13,'初期設定1'!$B$18:$C$38,2,FALSE)</f>
        <v>100m</v>
      </c>
      <c r="D13" s="115" t="str">
        <f>VLOOKUP(A13,'初期設定1'!$B$18:$D$40,3,FALSE)</f>
        <v>01T</v>
      </c>
      <c r="E13" s="116"/>
      <c r="F13" s="117"/>
      <c r="G13" s="118"/>
      <c r="H13" s="118"/>
      <c r="I13" s="119">
        <f t="shared" si="5"/>
      </c>
      <c r="J13" s="120">
        <f t="shared" si="6"/>
      </c>
      <c r="K13" s="120">
        <f>IF(E13="","",VLOOKUP(E13,'男子選手'!$B$2:$F$158,2,FALSE))</f>
      </c>
      <c r="L13" s="120">
        <f>IF(E13="","",VLOOKUP(E13,'男子選手'!$B$2:$F$158,5,FALSE))</f>
      </c>
      <c r="M13" s="128">
        <f>IF(E13="","",VLOOKUP(E13,'男子選手'!$B$2:$F$158,4,FALSE))</f>
      </c>
      <c r="N13" s="120" t="str">
        <f t="shared" si="7"/>
        <v>0.0000000</v>
      </c>
      <c r="O13" s="74"/>
      <c r="P13" s="22"/>
      <c r="Q13" s="22"/>
    </row>
    <row r="14" spans="1:17" s="75" customFormat="1" ht="13.5">
      <c r="A14" s="73" t="s">
        <v>79</v>
      </c>
      <c r="B14" s="82" t="str">
        <f t="shared" si="4"/>
        <v>00200</v>
      </c>
      <c r="C14" s="114" t="str">
        <f>VLOOKUP(A14,'初期設定1'!$B$18:$C$38,2,FALSE)</f>
        <v>100m</v>
      </c>
      <c r="D14" s="115" t="str">
        <f>VLOOKUP(A14,'初期設定1'!$B$18:$D$40,3,FALSE)</f>
        <v>01T</v>
      </c>
      <c r="E14" s="116"/>
      <c r="F14" s="117"/>
      <c r="G14" s="118"/>
      <c r="H14" s="118"/>
      <c r="I14" s="119">
        <f t="shared" si="5"/>
      </c>
      <c r="J14" s="120">
        <f t="shared" si="6"/>
      </c>
      <c r="K14" s="120">
        <f>IF(E14="","",VLOOKUP(E14,'男子選手'!$B$2:$F$158,2,FALSE))</f>
      </c>
      <c r="L14" s="120">
        <f>IF(E14="","",VLOOKUP(E14,'男子選手'!$B$2:$F$158,5,FALSE))</f>
      </c>
      <c r="M14" s="128">
        <f>IF(E14="","",VLOOKUP(E14,'男子選手'!$B$2:$F$158,4,FALSE))</f>
      </c>
      <c r="N14" s="120" t="str">
        <f t="shared" si="7"/>
        <v>0.0000000</v>
      </c>
      <c r="O14" s="74"/>
      <c r="P14" s="22"/>
      <c r="Q14" s="22"/>
    </row>
    <row r="15" spans="1:17" s="75" customFormat="1" ht="13.5">
      <c r="A15" s="73" t="s">
        <v>79</v>
      </c>
      <c r="B15" s="82" t="str">
        <f t="shared" si="4"/>
        <v>00200</v>
      </c>
      <c r="C15" s="114" t="str">
        <f>VLOOKUP(A15,'初期設定1'!$B$18:$C$38,2,FALSE)</f>
        <v>100m</v>
      </c>
      <c r="D15" s="115" t="str">
        <f>VLOOKUP(A15,'初期設定1'!$B$18:$D$40,3,FALSE)</f>
        <v>01T</v>
      </c>
      <c r="E15" s="116"/>
      <c r="F15" s="117"/>
      <c r="G15" s="118"/>
      <c r="H15" s="118"/>
      <c r="I15" s="119">
        <f t="shared" si="5"/>
      </c>
      <c r="J15" s="120">
        <f t="shared" si="6"/>
      </c>
      <c r="K15" s="120">
        <f>IF(E15="","",VLOOKUP(E15,'男子選手'!$B$2:$F$158,2,FALSE))</f>
      </c>
      <c r="L15" s="120">
        <f>IF(E15="","",VLOOKUP(E15,'男子選手'!$B$2:$F$158,5,FALSE))</f>
      </c>
      <c r="M15" s="128">
        <f>IF(E15="","",VLOOKUP(E15,'男子選手'!$B$2:$F$158,4,FALSE))</f>
      </c>
      <c r="N15" s="120" t="str">
        <f t="shared" si="7"/>
        <v>0.0000000</v>
      </c>
      <c r="O15" s="74"/>
      <c r="P15" s="22"/>
      <c r="Q15" s="22"/>
    </row>
    <row r="16" spans="1:17" s="75" customFormat="1" ht="13.5">
      <c r="A16" s="73" t="s">
        <v>79</v>
      </c>
      <c r="B16" s="82" t="str">
        <f t="shared" si="4"/>
        <v>00200</v>
      </c>
      <c r="C16" s="114" t="str">
        <f>VLOOKUP(A16,'初期設定1'!$B$18:$C$38,2,FALSE)</f>
        <v>100m</v>
      </c>
      <c r="D16" s="115" t="str">
        <f>VLOOKUP(A16,'初期設定1'!$B$18:$D$40,3,FALSE)</f>
        <v>01T</v>
      </c>
      <c r="E16" s="116"/>
      <c r="F16" s="117"/>
      <c r="G16" s="118"/>
      <c r="H16" s="118"/>
      <c r="I16" s="119">
        <f t="shared" si="5"/>
      </c>
      <c r="J16" s="120">
        <f t="shared" si="6"/>
      </c>
      <c r="K16" s="120">
        <f>IF(E16="","",VLOOKUP(E16,'男子選手'!$B$2:$F$158,2,FALSE))</f>
      </c>
      <c r="L16" s="120">
        <f>IF(E16="","",VLOOKUP(E16,'男子選手'!$B$2:$F$158,5,FALSE))</f>
      </c>
      <c r="M16" s="128">
        <f>IF(E16="","",VLOOKUP(E16,'男子選手'!$B$2:$F$158,4,FALSE))</f>
      </c>
      <c r="N16" s="120" t="str">
        <f t="shared" si="7"/>
        <v>0.0000000</v>
      </c>
      <c r="O16" s="74"/>
      <c r="P16" s="22"/>
      <c r="Q16" s="22"/>
    </row>
    <row r="17" spans="1:17" s="75" customFormat="1" ht="13.5">
      <c r="A17" s="73" t="s">
        <v>79</v>
      </c>
      <c r="B17" s="82" t="str">
        <f t="shared" si="4"/>
        <v>00200</v>
      </c>
      <c r="C17" s="114" t="str">
        <f>VLOOKUP(A17,'初期設定1'!$B$18:$C$38,2,FALSE)</f>
        <v>100m</v>
      </c>
      <c r="D17" s="115" t="str">
        <f>VLOOKUP(A17,'初期設定1'!$B$18:$D$40,3,FALSE)</f>
        <v>01T</v>
      </c>
      <c r="E17" s="116"/>
      <c r="F17" s="117"/>
      <c r="G17" s="118"/>
      <c r="H17" s="118"/>
      <c r="I17" s="119">
        <f t="shared" si="5"/>
      </c>
      <c r="J17" s="120">
        <f t="shared" si="6"/>
      </c>
      <c r="K17" s="120">
        <f>IF(E17="","",VLOOKUP(E17,'男子選手'!$B$2:$F$158,2,FALSE))</f>
      </c>
      <c r="L17" s="120">
        <f>IF(E17="","",VLOOKUP(E17,'男子選手'!$B$2:$F$158,5,FALSE))</f>
      </c>
      <c r="M17" s="128">
        <f>IF(E17="","",VLOOKUP(E17,'男子選手'!$B$2:$F$158,4,FALSE))</f>
      </c>
      <c r="N17" s="120" t="str">
        <f t="shared" si="7"/>
        <v>0.0000000</v>
      </c>
      <c r="O17" s="74"/>
      <c r="P17" s="22"/>
      <c r="Q17" s="22"/>
    </row>
    <row r="18" spans="1:17" s="75" customFormat="1" ht="13.5">
      <c r="A18" s="73" t="s">
        <v>79</v>
      </c>
      <c r="B18" s="82" t="str">
        <f t="shared" si="0"/>
        <v>00200</v>
      </c>
      <c r="C18" s="114" t="str">
        <f>VLOOKUP(A18,'初期設定1'!$B$18:$C$38,2,FALSE)</f>
        <v>100m</v>
      </c>
      <c r="D18" s="115" t="str">
        <f>VLOOKUP(A18,'初期設定1'!$B$18:$D$40,3,FALSE)</f>
        <v>01T</v>
      </c>
      <c r="E18" s="116"/>
      <c r="F18" s="117"/>
      <c r="G18" s="118"/>
      <c r="H18" s="118"/>
      <c r="I18" s="119">
        <f>IF(AND(F18="",G18="",H18=""),"",IF(D18="01T",IF(F18="",G18&amp;""""&amp;H18,F18&amp;"'"&amp;G18&amp;""""&amp;H18),IF(D18="02F",G18&amp;"m"&amp;H18,H18&amp;"点")))</f>
      </c>
      <c r="J18" s="120">
        <f>IF(E18="","",E18)</f>
      </c>
      <c r="K18" s="120">
        <f>IF(E18="","",VLOOKUP(E18,'男子選手'!$B$2:$F$158,2,FALSE))</f>
      </c>
      <c r="L18" s="120">
        <f>IF(E18="","",VLOOKUP(E18,'男子選手'!$B$2:$F$158,5,FALSE))</f>
      </c>
      <c r="M18" s="128">
        <f>IF(E18="","",VLOOKUP(E18,'男子選手'!$B$2:$F$158,4,FALSE))</f>
      </c>
      <c r="N18" s="120" t="str">
        <f>FIXED((F18*10000+G18*100+H18)/10000000,7)</f>
        <v>0.0000000</v>
      </c>
      <c r="O18" s="74"/>
      <c r="P18" s="22"/>
      <c r="Q18" s="22"/>
    </row>
    <row r="19" spans="1:17" s="75" customFormat="1" ht="13.5">
      <c r="A19" s="73" t="s">
        <v>79</v>
      </c>
      <c r="B19" s="82" t="str">
        <f t="shared" si="0"/>
        <v>00200</v>
      </c>
      <c r="C19" s="114" t="str">
        <f>VLOOKUP(A19,'初期設定1'!$B$18:$C$38,2,FALSE)</f>
        <v>100m</v>
      </c>
      <c r="D19" s="115" t="str">
        <f>VLOOKUP(A19,'初期設定1'!$B$18:$D$40,3,FALSE)</f>
        <v>01T</v>
      </c>
      <c r="E19" s="116"/>
      <c r="F19" s="117"/>
      <c r="G19" s="118"/>
      <c r="H19" s="118"/>
      <c r="I19" s="119">
        <f t="shared" si="1"/>
      </c>
      <c r="J19" s="120">
        <f t="shared" si="2"/>
      </c>
      <c r="K19" s="120">
        <f>IF(E19="","",VLOOKUP(E19,'男子選手'!$B$2:$F$158,2,FALSE))</f>
      </c>
      <c r="L19" s="120">
        <f>IF(E19="","",VLOOKUP(E19,'男子選手'!$B$2:$F$158,5,FALSE))</f>
      </c>
      <c r="M19" s="128">
        <f>IF(E19="","",VLOOKUP(E19,'男子選手'!$B$2:$F$158,4,FALSE))</f>
      </c>
      <c r="N19" s="120" t="str">
        <f t="shared" si="3"/>
        <v>0.0000000</v>
      </c>
      <c r="O19" s="74"/>
      <c r="P19" s="22"/>
      <c r="Q19" s="22"/>
    </row>
    <row r="20" spans="1:17" s="75" customFormat="1" ht="13.5">
      <c r="A20" s="73" t="s">
        <v>79</v>
      </c>
      <c r="B20" s="82" t="str">
        <f t="shared" si="0"/>
        <v>00200</v>
      </c>
      <c r="C20" s="114" t="str">
        <f>VLOOKUP(A20,'初期設定1'!$B$18:$C$38,2,FALSE)</f>
        <v>100m</v>
      </c>
      <c r="D20" s="115" t="str">
        <f>VLOOKUP(A20,'初期設定1'!$B$18:$D$40,3,FALSE)</f>
        <v>01T</v>
      </c>
      <c r="E20" s="116"/>
      <c r="F20" s="117"/>
      <c r="G20" s="118"/>
      <c r="H20" s="118"/>
      <c r="I20" s="119">
        <f>IF(AND(F20="",G20="",H20=""),"",IF(D20="01T",IF(F20="",G20&amp;""""&amp;H20,F20&amp;"'"&amp;G20&amp;""""&amp;H20),IF(D20="02F",G20&amp;"m"&amp;H20,H20&amp;"点")))</f>
      </c>
      <c r="J20" s="120">
        <f>IF(E20="","",E20)</f>
      </c>
      <c r="K20" s="120">
        <f>IF(E20="","",VLOOKUP(E20,'男子選手'!$B$2:$F$158,2,FALSE))</f>
      </c>
      <c r="L20" s="120">
        <f>IF(E20="","",VLOOKUP(E20,'男子選手'!$B$2:$F$158,5,FALSE))</f>
      </c>
      <c r="M20" s="128">
        <f>IF(E20="","",VLOOKUP(E20,'男子選手'!$B$2:$F$158,4,FALSE))</f>
      </c>
      <c r="N20" s="120" t="str">
        <f>FIXED((F20*10000+G20*100+H20)/10000000,7)</f>
        <v>0.0000000</v>
      </c>
      <c r="O20" s="74"/>
      <c r="P20" s="22"/>
      <c r="Q20" s="22"/>
    </row>
    <row r="21" spans="1:17" s="75" customFormat="1" ht="13.5">
      <c r="A21" s="73" t="s">
        <v>478</v>
      </c>
      <c r="B21" s="82" t="str">
        <f t="shared" si="0"/>
        <v>00200</v>
      </c>
      <c r="C21" s="114" t="str">
        <f>VLOOKUP(A21,'初期設定1'!$B$18:$C$38,2,FALSE)</f>
        <v>100m</v>
      </c>
      <c r="D21" s="115" t="str">
        <f>VLOOKUP(A21,'初期設定1'!$B$18:$D$40,3,FALSE)</f>
        <v>01T</v>
      </c>
      <c r="E21" s="116"/>
      <c r="F21" s="117"/>
      <c r="G21" s="118"/>
      <c r="H21" s="118"/>
      <c r="I21" s="119">
        <f>IF(AND(F21="",G21="",H21=""),"",IF(D21="01T",IF(F21="",G21&amp;""""&amp;H21,F21&amp;"'"&amp;G21&amp;""""&amp;H21),IF(D21="02F",G21&amp;"m"&amp;H21,H21&amp;"点")))</f>
      </c>
      <c r="J21" s="120">
        <f>IF(E21="","",E21)</f>
      </c>
      <c r="K21" s="120">
        <f>IF(E21="","",VLOOKUP(E21,'男子選手'!$B$2:$F$158,2,FALSE))</f>
      </c>
      <c r="L21" s="120">
        <f>IF(E21="","",VLOOKUP(E21,'男子選手'!$B$2:$F$158,5,FALSE))</f>
      </c>
      <c r="M21" s="128">
        <f>IF(E21="","",VLOOKUP(E21,'男子選手'!$B$2:$F$158,4,FALSE))</f>
      </c>
      <c r="N21" s="120" t="str">
        <f>FIXED((F21*10000+G21*100+H21)/10000000,7)</f>
        <v>0.0000000</v>
      </c>
      <c r="O21" s="74"/>
      <c r="Q21" s="76"/>
    </row>
    <row r="22" spans="1:17" s="75" customFormat="1" ht="13.5">
      <c r="A22" s="73" t="s">
        <v>478</v>
      </c>
      <c r="B22" s="82" t="str">
        <f t="shared" si="0"/>
        <v>00200</v>
      </c>
      <c r="C22" s="114" t="str">
        <f>VLOOKUP(A22,'初期設定1'!$B$18:$C$38,2,FALSE)</f>
        <v>100m</v>
      </c>
      <c r="D22" s="115" t="str">
        <f>VLOOKUP(A22,'初期設定1'!$B$18:$D$40,3,FALSE)</f>
        <v>01T</v>
      </c>
      <c r="E22" s="116"/>
      <c r="F22" s="117"/>
      <c r="G22" s="118"/>
      <c r="H22" s="118"/>
      <c r="I22" s="119">
        <f aca="true" t="shared" si="8" ref="I22:I32">IF(AND(F22="",G22="",H22=""),"",IF(D22="01T",IF(F22="",G22&amp;""""&amp;H22,F22&amp;"'"&amp;G22&amp;""""&amp;H22),IF(D22="02F",G22&amp;"m"&amp;H22,H22&amp;"点")))</f>
      </c>
      <c r="J22" s="120">
        <f aca="true" t="shared" si="9" ref="J22:J32">IF(E22="","",E22)</f>
      </c>
      <c r="K22" s="120">
        <f>IF(E22="","",VLOOKUP(E22,'男子選手'!$B$2:$F$158,2,FALSE))</f>
      </c>
      <c r="L22" s="120">
        <f>IF(E22="","",VLOOKUP(E22,'男子選手'!$B$2:$F$158,5,FALSE))</f>
      </c>
      <c r="M22" s="128">
        <f>IF(E22="","",VLOOKUP(E22,'男子選手'!$B$2:$F$158,4,FALSE))</f>
      </c>
      <c r="N22" s="120" t="str">
        <f aca="true" t="shared" si="10" ref="N22:N32">FIXED((F22*10000+G22*100+H22)/10000000,7)</f>
        <v>0.0000000</v>
      </c>
      <c r="O22" s="74"/>
      <c r="Q22" s="76"/>
    </row>
    <row r="23" spans="1:17" s="75" customFormat="1" ht="13.5">
      <c r="A23" s="73" t="s">
        <v>478</v>
      </c>
      <c r="B23" s="82" t="str">
        <f t="shared" si="0"/>
        <v>00200</v>
      </c>
      <c r="C23" s="114" t="str">
        <f>VLOOKUP(A23,'初期設定1'!$B$18:$C$38,2,FALSE)</f>
        <v>100m</v>
      </c>
      <c r="D23" s="115" t="str">
        <f>VLOOKUP(A23,'初期設定1'!$B$18:$D$40,3,FALSE)</f>
        <v>01T</v>
      </c>
      <c r="E23" s="116"/>
      <c r="F23" s="117"/>
      <c r="G23" s="118"/>
      <c r="H23" s="118"/>
      <c r="I23" s="119">
        <f t="shared" si="8"/>
      </c>
      <c r="J23" s="120">
        <f t="shared" si="9"/>
      </c>
      <c r="K23" s="120">
        <f>IF(E23="","",VLOOKUP(E23,'男子選手'!$B$2:$F$158,2,FALSE))</f>
      </c>
      <c r="L23" s="120">
        <f>IF(E23="","",VLOOKUP(E23,'男子選手'!$B$2:$F$158,5,FALSE))</f>
      </c>
      <c r="M23" s="128">
        <f>IF(E23="","",VLOOKUP(E23,'男子選手'!$B$2:$F$158,4,FALSE))</f>
      </c>
      <c r="N23" s="120" t="str">
        <f t="shared" si="10"/>
        <v>0.0000000</v>
      </c>
      <c r="O23" s="74"/>
      <c r="Q23" s="76"/>
    </row>
    <row r="24" spans="1:17" s="75" customFormat="1" ht="13.5">
      <c r="A24" s="73" t="s">
        <v>478</v>
      </c>
      <c r="B24" s="82" t="str">
        <f t="shared" si="0"/>
        <v>00200</v>
      </c>
      <c r="C24" s="114" t="str">
        <f>VLOOKUP(A24,'初期設定1'!$B$18:$C$38,2,FALSE)</f>
        <v>100m</v>
      </c>
      <c r="D24" s="115" t="str">
        <f>VLOOKUP(A24,'初期設定1'!$B$18:$D$40,3,FALSE)</f>
        <v>01T</v>
      </c>
      <c r="E24" s="116"/>
      <c r="F24" s="117"/>
      <c r="G24" s="118"/>
      <c r="H24" s="118"/>
      <c r="I24" s="119">
        <f t="shared" si="8"/>
      </c>
      <c r="J24" s="120">
        <f t="shared" si="9"/>
      </c>
      <c r="K24" s="120">
        <f>IF(E24="","",VLOOKUP(E24,'男子選手'!$B$2:$F$158,2,FALSE))</f>
      </c>
      <c r="L24" s="120">
        <f>IF(E24="","",VLOOKUP(E24,'男子選手'!$B$2:$F$158,5,FALSE))</f>
      </c>
      <c r="M24" s="128">
        <f>IF(E24="","",VLOOKUP(E24,'男子選手'!$B$2:$F$158,4,FALSE))</f>
      </c>
      <c r="N24" s="120" t="str">
        <f t="shared" si="10"/>
        <v>0.0000000</v>
      </c>
      <c r="O24" s="74"/>
      <c r="Q24" s="76"/>
    </row>
    <row r="25" spans="1:17" s="75" customFormat="1" ht="13.5">
      <c r="A25" s="73" t="s">
        <v>478</v>
      </c>
      <c r="B25" s="82" t="str">
        <f t="shared" si="0"/>
        <v>00200</v>
      </c>
      <c r="C25" s="114" t="str">
        <f>VLOOKUP(A25,'初期設定1'!$B$18:$C$38,2,FALSE)</f>
        <v>100m</v>
      </c>
      <c r="D25" s="115" t="str">
        <f>VLOOKUP(A25,'初期設定1'!$B$18:$D$40,3,FALSE)</f>
        <v>01T</v>
      </c>
      <c r="E25" s="116"/>
      <c r="F25" s="117"/>
      <c r="G25" s="118"/>
      <c r="H25" s="118"/>
      <c r="I25" s="119">
        <f t="shared" si="8"/>
      </c>
      <c r="J25" s="120">
        <f t="shared" si="9"/>
      </c>
      <c r="K25" s="120">
        <f>IF(E25="","",VLOOKUP(E25,'男子選手'!$B$2:$F$158,2,FALSE))</f>
      </c>
      <c r="L25" s="120">
        <f>IF(E25="","",VLOOKUP(E25,'男子選手'!$B$2:$F$158,5,FALSE))</f>
      </c>
      <c r="M25" s="128">
        <f>IF(E25="","",VLOOKUP(E25,'男子選手'!$B$2:$F$158,4,FALSE))</f>
      </c>
      <c r="N25" s="120" t="str">
        <f t="shared" si="10"/>
        <v>0.0000000</v>
      </c>
      <c r="O25" s="74"/>
      <c r="Q25" s="76"/>
    </row>
    <row r="26" spans="1:17" s="75" customFormat="1" ht="13.5">
      <c r="A26" s="73" t="s">
        <v>478</v>
      </c>
      <c r="B26" s="82" t="str">
        <f t="shared" si="0"/>
        <v>00200</v>
      </c>
      <c r="C26" s="114" t="str">
        <f>VLOOKUP(A26,'初期設定1'!$B$18:$C$38,2,FALSE)</f>
        <v>100m</v>
      </c>
      <c r="D26" s="115" t="str">
        <f>VLOOKUP(A26,'初期設定1'!$B$18:$D$40,3,FALSE)</f>
        <v>01T</v>
      </c>
      <c r="E26" s="116"/>
      <c r="F26" s="117"/>
      <c r="G26" s="118"/>
      <c r="H26" s="118"/>
      <c r="I26" s="119">
        <f>IF(AND(F26="",G26="",H26=""),"",IF(D26="01T",IF(F26="",G26&amp;""""&amp;H26,F26&amp;"'"&amp;G26&amp;""""&amp;H26),IF(D26="02F",G26&amp;"m"&amp;H26,H26&amp;"点")))</f>
      </c>
      <c r="J26" s="120">
        <f>IF(E26="","",E26)</f>
      </c>
      <c r="K26" s="120">
        <f>IF(E26="","",VLOOKUP(E26,'男子選手'!$B$2:$F$158,2,FALSE))</f>
      </c>
      <c r="L26" s="120">
        <f>IF(E26="","",VLOOKUP(E26,'男子選手'!$B$2:$F$158,5,FALSE))</f>
      </c>
      <c r="M26" s="128">
        <f>IF(E26="","",VLOOKUP(E26,'男子選手'!$B$2:$F$158,4,FALSE))</f>
      </c>
      <c r="N26" s="120" t="str">
        <f>FIXED((F26*10000+G26*100+H26)/10000000,7)</f>
        <v>0.0000000</v>
      </c>
      <c r="O26" s="74"/>
      <c r="Q26" s="76"/>
    </row>
    <row r="27" spans="1:17" s="75" customFormat="1" ht="13.5">
      <c r="A27" s="73" t="s">
        <v>79</v>
      </c>
      <c r="B27" s="82" t="str">
        <f t="shared" si="0"/>
        <v>00200</v>
      </c>
      <c r="C27" s="114" t="str">
        <f>VLOOKUP(A27,'初期設定1'!$B$18:$C$38,2,FALSE)</f>
        <v>100m</v>
      </c>
      <c r="D27" s="115" t="str">
        <f>VLOOKUP(A27,'初期設定1'!$B$18:$D$40,3,FALSE)</f>
        <v>01T</v>
      </c>
      <c r="E27" s="116"/>
      <c r="F27" s="117"/>
      <c r="G27" s="118"/>
      <c r="H27" s="118"/>
      <c r="I27" s="119">
        <f>IF(AND(F27="",G27="",H27=""),"",IF(D27="01T",IF(F27="",G27&amp;""""&amp;H27,F27&amp;"'"&amp;G27&amp;""""&amp;H27),IF(D27="02F",G27&amp;"m"&amp;H27,H27&amp;"点")))</f>
      </c>
      <c r="J27" s="120">
        <f>IF(E27="","",E27)</f>
      </c>
      <c r="K27" s="120">
        <f>IF(E27="","",VLOOKUP(E27,'男子選手'!$B$2:$F$158,2,FALSE))</f>
      </c>
      <c r="L27" s="120">
        <f>IF(E27="","",VLOOKUP(E27,'男子選手'!$B$2:$F$158,5,FALSE))</f>
      </c>
      <c r="M27" s="128">
        <f>IF(E27="","",VLOOKUP(E27,'男子選手'!$B$2:$F$158,4,FALSE))</f>
      </c>
      <c r="N27" s="120" t="str">
        <f>FIXED((F27*10000+G27*100+H27)/10000000,7)</f>
        <v>0.0000000</v>
      </c>
      <c r="O27" s="74"/>
      <c r="Q27" s="76"/>
    </row>
    <row r="28" spans="1:17" s="75" customFormat="1" ht="13.5">
      <c r="A28" s="139" t="s">
        <v>79</v>
      </c>
      <c r="B28" s="140" t="str">
        <f t="shared" si="0"/>
        <v>00200</v>
      </c>
      <c r="C28" s="129" t="str">
        <f>VLOOKUP(A28,'初期設定1'!$B$18:$C$38,2,FALSE)</f>
        <v>100m</v>
      </c>
      <c r="D28" s="130" t="str">
        <f>VLOOKUP(A28,'初期設定1'!$B$18:$D$40,3,FALSE)</f>
        <v>01T</v>
      </c>
      <c r="E28" s="131"/>
      <c r="F28" s="132"/>
      <c r="G28" s="133"/>
      <c r="H28" s="133"/>
      <c r="I28" s="134">
        <f>IF(AND(F28="",G28="",H28=""),"",IF(D28="01T",IF(F28="",G28&amp;""""&amp;H28,F28&amp;"'"&amp;G28&amp;""""&amp;H28),IF(D28="02F",G28&amp;"m"&amp;H28,H28&amp;"点")))</f>
      </c>
      <c r="J28" s="135">
        <f>IF(E28="","",E28)</f>
      </c>
      <c r="K28" s="135">
        <f>IF(E28="","",VLOOKUP(E28,'男子選手'!$B$2:$F$158,2,FALSE))</f>
      </c>
      <c r="L28" s="135">
        <f>IF(E28="","",VLOOKUP(E28,'男子選手'!$B$2:$F$158,5,FALSE))</f>
      </c>
      <c r="M28" s="135">
        <f>IF(E28="","",VLOOKUP(E28,'男子選手'!$B$2:$F$158,4,FALSE))</f>
      </c>
      <c r="N28" s="135" t="str">
        <f>FIXED((F28*10000+G28*100+H28)/10000000,7)</f>
        <v>0.0000000</v>
      </c>
      <c r="O28" s="74"/>
      <c r="Q28" s="76"/>
    </row>
    <row r="29" spans="1:17" s="75" customFormat="1" ht="13.5">
      <c r="A29" s="73" t="s">
        <v>81</v>
      </c>
      <c r="B29" s="82" t="str">
        <f t="shared" si="0"/>
        <v>00300</v>
      </c>
      <c r="C29" s="122" t="str">
        <f>VLOOKUP(A29,'初期設定1'!$B$18:$C$38,2,FALSE)</f>
        <v>200m</v>
      </c>
      <c r="D29" s="123" t="str">
        <f>VLOOKUP(A29,'初期設定1'!$B$18:$D$40,3,FALSE)</f>
        <v>01T</v>
      </c>
      <c r="E29" s="124"/>
      <c r="F29" s="125"/>
      <c r="G29" s="126"/>
      <c r="H29" s="126"/>
      <c r="I29" s="127">
        <f t="shared" si="8"/>
      </c>
      <c r="J29" s="128">
        <f t="shared" si="9"/>
      </c>
      <c r="K29" s="128">
        <f>IF(E29="","",VLOOKUP(E29,'男子選手'!$B$2:$F$158,2,FALSE))</f>
      </c>
      <c r="L29" s="128">
        <f>IF(E29="","",VLOOKUP(E29,'男子選手'!$B$2:$F$158,5,FALSE))</f>
      </c>
      <c r="M29" s="128">
        <f>IF(E29="","",VLOOKUP(E29,'男子選手'!$B$2:$F$158,4,FALSE))</f>
      </c>
      <c r="N29" s="128" t="str">
        <f t="shared" si="10"/>
        <v>0.0000000</v>
      </c>
      <c r="O29" s="74"/>
      <c r="Q29" s="76"/>
    </row>
    <row r="30" spans="1:17" s="75" customFormat="1" ht="13.5">
      <c r="A30" s="73" t="s">
        <v>81</v>
      </c>
      <c r="B30" s="82" t="str">
        <f t="shared" si="0"/>
        <v>00300</v>
      </c>
      <c r="C30" s="114" t="str">
        <f>VLOOKUP(A30,'初期設定1'!$B$18:$C$38,2,FALSE)</f>
        <v>200m</v>
      </c>
      <c r="D30" s="115" t="str">
        <f>VLOOKUP(A30,'初期設定1'!$B$18:$D$40,3,FALSE)</f>
        <v>01T</v>
      </c>
      <c r="E30" s="116"/>
      <c r="F30" s="117"/>
      <c r="G30" s="118"/>
      <c r="H30" s="118"/>
      <c r="I30" s="119">
        <f t="shared" si="8"/>
      </c>
      <c r="J30" s="120">
        <f t="shared" si="9"/>
      </c>
      <c r="K30" s="120">
        <f>IF(E30="","",VLOOKUP(E30,'男子選手'!$B$2:$F$158,2,FALSE))</f>
      </c>
      <c r="L30" s="120">
        <f>IF(E30="","",VLOOKUP(E30,'男子選手'!$B$2:$F$158,5,FALSE))</f>
      </c>
      <c r="M30" s="128">
        <f>IF(E30="","",VLOOKUP(E30,'男子選手'!$B$2:$F$158,4,FALSE))</f>
      </c>
      <c r="N30" s="120" t="str">
        <f t="shared" si="10"/>
        <v>0.0000000</v>
      </c>
      <c r="O30" s="74"/>
      <c r="Q30" s="76"/>
    </row>
    <row r="31" spans="1:17" s="75" customFormat="1" ht="13.5">
      <c r="A31" s="73" t="s">
        <v>81</v>
      </c>
      <c r="B31" s="82" t="str">
        <f t="shared" si="0"/>
        <v>00300</v>
      </c>
      <c r="C31" s="114" t="str">
        <f>VLOOKUP(A31,'初期設定1'!$B$18:$C$38,2,FALSE)</f>
        <v>200m</v>
      </c>
      <c r="D31" s="115" t="str">
        <f>VLOOKUP(A31,'初期設定1'!$B$18:$D$40,3,FALSE)</f>
        <v>01T</v>
      </c>
      <c r="E31" s="116"/>
      <c r="F31" s="117"/>
      <c r="G31" s="118"/>
      <c r="H31" s="118"/>
      <c r="I31" s="119">
        <f t="shared" si="8"/>
      </c>
      <c r="J31" s="120">
        <f t="shared" si="9"/>
      </c>
      <c r="K31" s="120">
        <f>IF(E31="","",VLOOKUP(E31,'男子選手'!$B$2:$F$158,2,FALSE))</f>
      </c>
      <c r="L31" s="120">
        <f>IF(E31="","",VLOOKUP(E31,'男子選手'!$B$2:$F$158,5,FALSE))</f>
      </c>
      <c r="M31" s="128">
        <f>IF(E31="","",VLOOKUP(E31,'男子選手'!$B$2:$F$158,4,FALSE))</f>
      </c>
      <c r="N31" s="120" t="str">
        <f t="shared" si="10"/>
        <v>0.0000000</v>
      </c>
      <c r="O31" s="74"/>
      <c r="Q31" s="76"/>
    </row>
    <row r="32" spans="1:17" s="75" customFormat="1" ht="13.5">
      <c r="A32" s="73" t="s">
        <v>81</v>
      </c>
      <c r="B32" s="82" t="str">
        <f t="shared" si="0"/>
        <v>00300</v>
      </c>
      <c r="C32" s="114" t="str">
        <f>VLOOKUP(A32,'初期設定1'!$B$18:$C$38,2,FALSE)</f>
        <v>200m</v>
      </c>
      <c r="D32" s="115" t="str">
        <f>VLOOKUP(A32,'初期設定1'!$B$18:$D$40,3,FALSE)</f>
        <v>01T</v>
      </c>
      <c r="E32" s="116"/>
      <c r="F32" s="117"/>
      <c r="G32" s="118"/>
      <c r="H32" s="118"/>
      <c r="I32" s="119">
        <f t="shared" si="8"/>
      </c>
      <c r="J32" s="120">
        <f t="shared" si="9"/>
      </c>
      <c r="K32" s="120">
        <f>IF(E32="","",VLOOKUP(E32,'男子選手'!$B$2:$F$158,2,FALSE))</f>
      </c>
      <c r="L32" s="120">
        <f>IF(E32="","",VLOOKUP(E32,'男子選手'!$B$2:$F$158,5,FALSE))</f>
      </c>
      <c r="M32" s="128">
        <f>IF(E32="","",VLOOKUP(E32,'男子選手'!$B$2:$F$158,4,FALSE))</f>
      </c>
      <c r="N32" s="120" t="str">
        <f t="shared" si="10"/>
        <v>0.0000000</v>
      </c>
      <c r="O32" s="74"/>
      <c r="Q32" s="76"/>
    </row>
    <row r="33" spans="1:15" s="75" customFormat="1" ht="13.5">
      <c r="A33" s="73" t="s">
        <v>81</v>
      </c>
      <c r="B33" s="82" t="str">
        <f t="shared" si="0"/>
        <v>00300</v>
      </c>
      <c r="C33" s="114" t="str">
        <f>VLOOKUP(A33,'初期設定1'!$B$18:$C$38,2,FALSE)</f>
        <v>200m</v>
      </c>
      <c r="D33" s="115" t="str">
        <f>VLOOKUP(A33,'初期設定1'!$B$18:$D$40,3,FALSE)</f>
        <v>01T</v>
      </c>
      <c r="E33" s="116"/>
      <c r="F33" s="117"/>
      <c r="G33" s="118"/>
      <c r="H33" s="118"/>
      <c r="I33" s="119">
        <f aca="true" t="shared" si="11" ref="I33:I39">IF(AND(F33="",G33="",H33=""),"",IF(D33="01T",IF(F33="",G33&amp;""""&amp;H33,F33&amp;"'"&amp;G33&amp;""""&amp;H33),IF(D33="02F",G33&amp;"m"&amp;H33,H33&amp;"点")))</f>
      </c>
      <c r="J33" s="120">
        <f aca="true" t="shared" si="12" ref="J33:J39">IF(E33="","",E33)</f>
      </c>
      <c r="K33" s="120">
        <f>IF(E33="","",VLOOKUP(E33,'男子選手'!$B$2:$F$158,2,FALSE))</f>
      </c>
      <c r="L33" s="120">
        <f>IF(E33="","",VLOOKUP(E33,'男子選手'!$B$2:$F$158,5,FALSE))</f>
      </c>
      <c r="M33" s="128">
        <f>IF(E33="","",VLOOKUP(E33,'男子選手'!$B$2:$F$158,4,FALSE))</f>
      </c>
      <c r="N33" s="120" t="str">
        <f aca="true" t="shared" si="13" ref="N33:N39">FIXED((F33*10000+G33*100+H33)/10000000,7)</f>
        <v>0.0000000</v>
      </c>
      <c r="O33" s="22"/>
    </row>
    <row r="34" spans="1:15" s="75" customFormat="1" ht="13.5">
      <c r="A34" s="73" t="s">
        <v>81</v>
      </c>
      <c r="B34" s="82" t="str">
        <f t="shared" si="0"/>
        <v>00300</v>
      </c>
      <c r="C34" s="114" t="str">
        <f>VLOOKUP(A34,'初期設定1'!$B$18:$C$38,2,FALSE)</f>
        <v>200m</v>
      </c>
      <c r="D34" s="115" t="str">
        <f>VLOOKUP(A34,'初期設定1'!$B$18:$D$40,3,FALSE)</f>
        <v>01T</v>
      </c>
      <c r="E34" s="116"/>
      <c r="F34" s="117"/>
      <c r="G34" s="118"/>
      <c r="H34" s="118"/>
      <c r="I34" s="119">
        <f t="shared" si="11"/>
      </c>
      <c r="J34" s="120">
        <f t="shared" si="12"/>
      </c>
      <c r="K34" s="120">
        <f>IF(E34="","",VLOOKUP(E34,'男子選手'!$B$2:$F$158,2,FALSE))</f>
      </c>
      <c r="L34" s="120">
        <f>IF(E34="","",VLOOKUP(E34,'男子選手'!$B$2:$F$158,5,FALSE))</f>
      </c>
      <c r="M34" s="128">
        <f>IF(E34="","",VLOOKUP(E34,'男子選手'!$B$2:$F$158,4,FALSE))</f>
      </c>
      <c r="N34" s="120" t="str">
        <f t="shared" si="13"/>
        <v>0.0000000</v>
      </c>
      <c r="O34" s="22"/>
    </row>
    <row r="35" spans="1:15" s="75" customFormat="1" ht="13.5">
      <c r="A35" s="73" t="s">
        <v>81</v>
      </c>
      <c r="B35" s="82" t="str">
        <f>A35&amp;E35</f>
        <v>00300</v>
      </c>
      <c r="C35" s="114" t="str">
        <f>VLOOKUP(A35,'初期設定1'!$B$18:$C$38,2,FALSE)</f>
        <v>200m</v>
      </c>
      <c r="D35" s="115" t="str">
        <f>VLOOKUP(A35,'初期設定1'!$B$18:$D$40,3,FALSE)</f>
        <v>01T</v>
      </c>
      <c r="E35" s="116"/>
      <c r="F35" s="117"/>
      <c r="G35" s="118"/>
      <c r="H35" s="118"/>
      <c r="I35" s="119">
        <f t="shared" si="11"/>
      </c>
      <c r="J35" s="120">
        <f t="shared" si="12"/>
      </c>
      <c r="K35" s="120">
        <f>IF(E35="","",VLOOKUP(E35,'男子選手'!$B$2:$F$158,2,FALSE))</f>
      </c>
      <c r="L35" s="120">
        <f>IF(E35="","",VLOOKUP(E35,'男子選手'!$B$2:$F$158,5,FALSE))</f>
      </c>
      <c r="M35" s="128">
        <f>IF(E35="","",VLOOKUP(E35,'男子選手'!$B$2:$F$158,4,FALSE))</f>
      </c>
      <c r="N35" s="120" t="str">
        <f t="shared" si="13"/>
        <v>0.0000000</v>
      </c>
      <c r="O35" s="22"/>
    </row>
    <row r="36" spans="1:15" s="75" customFormat="1" ht="13.5">
      <c r="A36" s="73" t="s">
        <v>81</v>
      </c>
      <c r="B36" s="82" t="str">
        <f>A36&amp;E36</f>
        <v>00300</v>
      </c>
      <c r="C36" s="114" t="str">
        <f>VLOOKUP(A36,'初期設定1'!$B$18:$C$38,2,FALSE)</f>
        <v>200m</v>
      </c>
      <c r="D36" s="115" t="str">
        <f>VLOOKUP(A36,'初期設定1'!$B$18:$D$40,3,FALSE)</f>
        <v>01T</v>
      </c>
      <c r="E36" s="116"/>
      <c r="F36" s="117"/>
      <c r="G36" s="118"/>
      <c r="H36" s="118"/>
      <c r="I36" s="119">
        <f t="shared" si="11"/>
      </c>
      <c r="J36" s="120">
        <f t="shared" si="12"/>
      </c>
      <c r="K36" s="120">
        <f>IF(E36="","",VLOOKUP(E36,'男子選手'!$B$2:$F$158,2,FALSE))</f>
      </c>
      <c r="L36" s="120">
        <f>IF(E36="","",VLOOKUP(E36,'男子選手'!$B$2:$F$158,5,FALSE))</f>
      </c>
      <c r="M36" s="128">
        <f>IF(E36="","",VLOOKUP(E36,'男子選手'!$B$2:$F$158,4,FALSE))</f>
      </c>
      <c r="N36" s="120" t="str">
        <f t="shared" si="13"/>
        <v>0.0000000</v>
      </c>
      <c r="O36" s="22"/>
    </row>
    <row r="37" spans="1:15" s="75" customFormat="1" ht="13.5">
      <c r="A37" s="73" t="s">
        <v>81</v>
      </c>
      <c r="B37" s="82" t="str">
        <f>A37&amp;E37</f>
        <v>00300</v>
      </c>
      <c r="C37" s="114" t="str">
        <f>VLOOKUP(A37,'初期設定1'!$B$18:$C$38,2,FALSE)</f>
        <v>200m</v>
      </c>
      <c r="D37" s="115" t="str">
        <f>VLOOKUP(A37,'初期設定1'!$B$18:$D$40,3,FALSE)</f>
        <v>01T</v>
      </c>
      <c r="E37" s="116"/>
      <c r="F37" s="117"/>
      <c r="G37" s="118"/>
      <c r="H37" s="118"/>
      <c r="I37" s="119">
        <f t="shared" si="11"/>
      </c>
      <c r="J37" s="120">
        <f t="shared" si="12"/>
      </c>
      <c r="K37" s="120">
        <f>IF(E37="","",VLOOKUP(E37,'男子選手'!$B$2:$F$158,2,FALSE))</f>
      </c>
      <c r="L37" s="120">
        <f>IF(E37="","",VLOOKUP(E37,'男子選手'!$B$2:$F$158,5,FALSE))</f>
      </c>
      <c r="M37" s="128">
        <f>IF(E37="","",VLOOKUP(E37,'男子選手'!$B$2:$F$158,4,FALSE))</f>
      </c>
      <c r="N37" s="120" t="str">
        <f t="shared" si="13"/>
        <v>0.0000000</v>
      </c>
      <c r="O37" s="22"/>
    </row>
    <row r="38" spans="1:15" s="75" customFormat="1" ht="13.5">
      <c r="A38" s="73" t="s">
        <v>81</v>
      </c>
      <c r="B38" s="82" t="str">
        <f>A38&amp;E38</f>
        <v>00300</v>
      </c>
      <c r="C38" s="114" t="str">
        <f>VLOOKUP(A38,'初期設定1'!$B$18:$C$38,2,FALSE)</f>
        <v>200m</v>
      </c>
      <c r="D38" s="115" t="str">
        <f>VLOOKUP(A38,'初期設定1'!$B$18:$D$40,3,FALSE)</f>
        <v>01T</v>
      </c>
      <c r="E38" s="116"/>
      <c r="F38" s="117"/>
      <c r="G38" s="118"/>
      <c r="H38" s="118"/>
      <c r="I38" s="119">
        <f t="shared" si="11"/>
      </c>
      <c r="J38" s="120">
        <f t="shared" si="12"/>
      </c>
      <c r="K38" s="120">
        <f>IF(E38="","",VLOOKUP(E38,'男子選手'!$B$2:$F$158,2,FALSE))</f>
      </c>
      <c r="L38" s="120">
        <f>IF(E38="","",VLOOKUP(E38,'男子選手'!$B$2:$F$158,5,FALSE))</f>
      </c>
      <c r="M38" s="128">
        <f>IF(E38="","",VLOOKUP(E38,'男子選手'!$B$2:$F$158,4,FALSE))</f>
      </c>
      <c r="N38" s="120" t="str">
        <f t="shared" si="13"/>
        <v>0.0000000</v>
      </c>
      <c r="O38" s="22"/>
    </row>
    <row r="39" spans="1:15" s="75" customFormat="1" ht="13.5">
      <c r="A39" s="73" t="s">
        <v>81</v>
      </c>
      <c r="B39" s="82" t="str">
        <f>A39&amp;E39</f>
        <v>00300</v>
      </c>
      <c r="C39" s="114" t="str">
        <f>VLOOKUP(A39,'初期設定1'!$B$18:$C$38,2,FALSE)</f>
        <v>200m</v>
      </c>
      <c r="D39" s="115" t="str">
        <f>VLOOKUP(A39,'初期設定1'!$B$18:$D$40,3,FALSE)</f>
        <v>01T</v>
      </c>
      <c r="E39" s="116"/>
      <c r="F39" s="117"/>
      <c r="G39" s="118"/>
      <c r="H39" s="118"/>
      <c r="I39" s="119">
        <f t="shared" si="11"/>
      </c>
      <c r="J39" s="120">
        <f t="shared" si="12"/>
      </c>
      <c r="K39" s="120">
        <f>IF(E39="","",VLOOKUP(E39,'男子選手'!$B$2:$F$158,2,FALSE))</f>
      </c>
      <c r="L39" s="120">
        <f>IF(E39="","",VLOOKUP(E39,'男子選手'!$B$2:$F$158,5,FALSE))</f>
      </c>
      <c r="M39" s="128">
        <f>IF(E39="","",VLOOKUP(E39,'男子選手'!$B$2:$F$158,4,FALSE))</f>
      </c>
      <c r="N39" s="120" t="str">
        <f t="shared" si="13"/>
        <v>0.0000000</v>
      </c>
      <c r="O39" s="22"/>
    </row>
    <row r="40" spans="1:15" s="75" customFormat="1" ht="13.5">
      <c r="A40" s="73" t="s">
        <v>81</v>
      </c>
      <c r="B40" s="82" t="str">
        <f t="shared" si="0"/>
        <v>00300</v>
      </c>
      <c r="C40" s="114" t="str">
        <f>VLOOKUP(A40,'初期設定1'!$B$18:$C$38,2,FALSE)</f>
        <v>200m</v>
      </c>
      <c r="D40" s="115" t="str">
        <f>VLOOKUP(A40,'初期設定1'!$B$18:$D$40,3,FALSE)</f>
        <v>01T</v>
      </c>
      <c r="E40" s="116"/>
      <c r="F40" s="117"/>
      <c r="G40" s="118"/>
      <c r="H40" s="118"/>
      <c r="I40" s="119">
        <f aca="true" t="shared" si="14" ref="I40:I53">IF(AND(F40="",G40="",H40=""),"",IF(D40="01T",IF(F40="",G40&amp;""""&amp;H40,F40&amp;"'"&amp;G40&amp;""""&amp;H40),IF(D40="02F",G40&amp;"m"&amp;H40,H40&amp;"点")))</f>
      </c>
      <c r="J40" s="120">
        <f aca="true" t="shared" si="15" ref="J40:J48">IF(E40="","",E40)</f>
      </c>
      <c r="K40" s="120">
        <f>IF(E40="","",VLOOKUP(E40,'男子選手'!$B$2:$F$158,2,FALSE))</f>
      </c>
      <c r="L40" s="120">
        <f>IF(E40="","",VLOOKUP(E40,'男子選手'!$B$2:$F$158,5,FALSE))</f>
      </c>
      <c r="M40" s="128">
        <f>IF(E40="","",VLOOKUP(E40,'男子選手'!$B$2:$F$158,4,FALSE))</f>
      </c>
      <c r="N40" s="120" t="str">
        <f aca="true" t="shared" si="16" ref="N40:N48">FIXED((F40*10000+G40*100+H40)/10000000,7)</f>
        <v>0.0000000</v>
      </c>
      <c r="O40" s="22"/>
    </row>
    <row r="41" spans="1:15" s="75" customFormat="1" ht="13.5">
      <c r="A41" s="73" t="s">
        <v>81</v>
      </c>
      <c r="B41" s="82" t="str">
        <f t="shared" si="0"/>
        <v>00300</v>
      </c>
      <c r="C41" s="114" t="str">
        <f>VLOOKUP(A41,'初期設定1'!$B$18:$C$38,2,FALSE)</f>
        <v>200m</v>
      </c>
      <c r="D41" s="115" t="str">
        <f>VLOOKUP(A41,'初期設定1'!$B$18:$D$40,3,FALSE)</f>
        <v>01T</v>
      </c>
      <c r="E41" s="116"/>
      <c r="F41" s="117"/>
      <c r="G41" s="118"/>
      <c r="H41" s="118"/>
      <c r="I41" s="119">
        <f t="shared" si="14"/>
      </c>
      <c r="J41" s="120">
        <f t="shared" si="15"/>
      </c>
      <c r="K41" s="120">
        <f>IF(E41="","",VLOOKUP(E41,'男子選手'!$B$2:$F$158,2,FALSE))</f>
      </c>
      <c r="L41" s="120">
        <f>IF(E41="","",VLOOKUP(E41,'男子選手'!$B$2:$F$158,5,FALSE))</f>
      </c>
      <c r="M41" s="128">
        <f>IF(E41="","",VLOOKUP(E41,'男子選手'!$B$2:$F$158,4,FALSE))</f>
      </c>
      <c r="N41" s="120" t="str">
        <f t="shared" si="16"/>
        <v>0.0000000</v>
      </c>
      <c r="O41" s="22"/>
    </row>
    <row r="42" spans="1:15" s="75" customFormat="1" ht="13.5">
      <c r="A42" s="73" t="s">
        <v>81</v>
      </c>
      <c r="B42" s="82" t="str">
        <f t="shared" si="0"/>
        <v>00300</v>
      </c>
      <c r="C42" s="114" t="str">
        <f>VLOOKUP(A42,'初期設定1'!$B$18:$C$38,2,FALSE)</f>
        <v>200m</v>
      </c>
      <c r="D42" s="115" t="str">
        <f>VLOOKUP(A42,'初期設定1'!$B$18:$D$40,3,FALSE)</f>
        <v>01T</v>
      </c>
      <c r="E42" s="116"/>
      <c r="F42" s="117"/>
      <c r="G42" s="118"/>
      <c r="H42" s="118"/>
      <c r="I42" s="119">
        <f t="shared" si="14"/>
      </c>
      <c r="J42" s="120">
        <f t="shared" si="15"/>
      </c>
      <c r="K42" s="120">
        <f>IF(E42="","",VLOOKUP(E42,'男子選手'!$B$2:$F$158,2,FALSE))</f>
      </c>
      <c r="L42" s="120">
        <f>IF(E42="","",VLOOKUP(E42,'男子選手'!$B$2:$F$158,5,FALSE))</f>
      </c>
      <c r="M42" s="128">
        <f>IF(E42="","",VLOOKUP(E42,'男子選手'!$B$2:$F$158,4,FALSE))</f>
      </c>
      <c r="N42" s="120" t="str">
        <f t="shared" si="16"/>
        <v>0.0000000</v>
      </c>
      <c r="O42" s="22"/>
    </row>
    <row r="43" spans="1:15" s="75" customFormat="1" ht="13.5">
      <c r="A43" s="73" t="s">
        <v>81</v>
      </c>
      <c r="B43" s="82" t="str">
        <f aca="true" t="shared" si="17" ref="B43:B53">A43&amp;E43</f>
        <v>00300</v>
      </c>
      <c r="C43" s="114" t="str">
        <f>VLOOKUP(A43,'初期設定1'!$B$18:$C$38,2,FALSE)</f>
        <v>200m</v>
      </c>
      <c r="D43" s="115" t="str">
        <f>VLOOKUP(A43,'初期設定1'!$B$18:$D$40,3,FALSE)</f>
        <v>01T</v>
      </c>
      <c r="E43" s="116"/>
      <c r="F43" s="117"/>
      <c r="G43" s="118"/>
      <c r="H43" s="118"/>
      <c r="I43" s="119">
        <f t="shared" si="14"/>
      </c>
      <c r="J43" s="120">
        <f t="shared" si="15"/>
      </c>
      <c r="K43" s="120">
        <f>IF(E43="","",VLOOKUP(E43,'男子選手'!$B$2:$F$158,2,FALSE))</f>
      </c>
      <c r="L43" s="120">
        <f>IF(E43="","",VLOOKUP(E43,'男子選手'!$B$2:$F$158,5,FALSE))</f>
      </c>
      <c r="M43" s="128">
        <f>IF(E43="","",VLOOKUP(E43,'男子選手'!$B$2:$F$158,4,FALSE))</f>
      </c>
      <c r="N43" s="120" t="str">
        <f t="shared" si="16"/>
        <v>0.0000000</v>
      </c>
      <c r="O43" s="22"/>
    </row>
    <row r="44" spans="1:15" s="75" customFormat="1" ht="13.5">
      <c r="A44" s="73" t="s">
        <v>81</v>
      </c>
      <c r="B44" s="82" t="str">
        <f t="shared" si="17"/>
        <v>00300</v>
      </c>
      <c r="C44" s="114" t="str">
        <f>VLOOKUP(A44,'初期設定1'!$B$18:$C$38,2,FALSE)</f>
        <v>200m</v>
      </c>
      <c r="D44" s="115" t="str">
        <f>VLOOKUP(A44,'初期設定1'!$B$18:$D$40,3,FALSE)</f>
        <v>01T</v>
      </c>
      <c r="E44" s="116"/>
      <c r="F44" s="117"/>
      <c r="G44" s="118"/>
      <c r="H44" s="118"/>
      <c r="I44" s="119">
        <f t="shared" si="14"/>
      </c>
      <c r="J44" s="120">
        <f t="shared" si="15"/>
      </c>
      <c r="K44" s="120">
        <f>IF(E44="","",VLOOKUP(E44,'男子選手'!$B$2:$F$158,2,FALSE))</f>
      </c>
      <c r="L44" s="120">
        <f>IF(E44="","",VLOOKUP(E44,'男子選手'!$B$2:$F$158,5,FALSE))</f>
      </c>
      <c r="M44" s="128">
        <f>IF(E44="","",VLOOKUP(E44,'男子選手'!$B$2:$F$158,4,FALSE))</f>
      </c>
      <c r="N44" s="120" t="str">
        <f t="shared" si="16"/>
        <v>0.0000000</v>
      </c>
      <c r="O44" s="22"/>
    </row>
    <row r="45" spans="1:15" s="75" customFormat="1" ht="13.5">
      <c r="A45" s="73" t="s">
        <v>81</v>
      </c>
      <c r="B45" s="82" t="str">
        <f t="shared" si="17"/>
        <v>00300</v>
      </c>
      <c r="C45" s="114" t="str">
        <f>VLOOKUP(A45,'初期設定1'!$B$18:$C$38,2,FALSE)</f>
        <v>200m</v>
      </c>
      <c r="D45" s="115" t="str">
        <f>VLOOKUP(A45,'初期設定1'!$B$18:$D$40,3,FALSE)</f>
        <v>01T</v>
      </c>
      <c r="E45" s="116"/>
      <c r="F45" s="117"/>
      <c r="G45" s="118"/>
      <c r="H45" s="118"/>
      <c r="I45" s="119">
        <f t="shared" si="14"/>
      </c>
      <c r="J45" s="120">
        <f t="shared" si="15"/>
      </c>
      <c r="K45" s="120">
        <f>IF(E45="","",VLOOKUP(E45,'男子選手'!$B$2:$F$158,2,FALSE))</f>
      </c>
      <c r="L45" s="120">
        <f>IF(E45="","",VLOOKUP(E45,'男子選手'!$B$2:$F$158,5,FALSE))</f>
      </c>
      <c r="M45" s="128">
        <f>IF(E45="","",VLOOKUP(E45,'男子選手'!$B$2:$F$158,4,FALSE))</f>
      </c>
      <c r="N45" s="120" t="str">
        <f t="shared" si="16"/>
        <v>0.0000000</v>
      </c>
      <c r="O45" s="22"/>
    </row>
    <row r="46" spans="1:15" s="75" customFormat="1" ht="13.5">
      <c r="A46" s="73" t="s">
        <v>81</v>
      </c>
      <c r="B46" s="82" t="str">
        <f t="shared" si="17"/>
        <v>00300</v>
      </c>
      <c r="C46" s="114" t="str">
        <f>VLOOKUP(A46,'初期設定1'!$B$18:$C$38,2,FALSE)</f>
        <v>200m</v>
      </c>
      <c r="D46" s="115" t="str">
        <f>VLOOKUP(A46,'初期設定1'!$B$18:$D$40,3,FALSE)</f>
        <v>01T</v>
      </c>
      <c r="E46" s="116"/>
      <c r="F46" s="117"/>
      <c r="G46" s="118"/>
      <c r="H46" s="118"/>
      <c r="I46" s="119">
        <f t="shared" si="14"/>
      </c>
      <c r="J46" s="120">
        <f t="shared" si="15"/>
      </c>
      <c r="K46" s="120">
        <f>IF(E46="","",VLOOKUP(E46,'男子選手'!$B$2:$F$158,2,FALSE))</f>
      </c>
      <c r="L46" s="120">
        <f>IF(E46="","",VLOOKUP(E46,'男子選手'!$B$2:$F$158,5,FALSE))</f>
      </c>
      <c r="M46" s="128">
        <f>IF(E46="","",VLOOKUP(E46,'男子選手'!$B$2:$F$158,4,FALSE))</f>
      </c>
      <c r="N46" s="120" t="str">
        <f t="shared" si="16"/>
        <v>0.0000000</v>
      </c>
      <c r="O46" s="22"/>
    </row>
    <row r="47" spans="1:15" s="75" customFormat="1" ht="13.5">
      <c r="A47" s="73" t="s">
        <v>81</v>
      </c>
      <c r="B47" s="82" t="str">
        <f t="shared" si="17"/>
        <v>00300</v>
      </c>
      <c r="C47" s="114" t="str">
        <f>VLOOKUP(A47,'初期設定1'!$B$18:$C$38,2,FALSE)</f>
        <v>200m</v>
      </c>
      <c r="D47" s="115" t="str">
        <f>VLOOKUP(A47,'初期設定1'!$B$18:$D$40,3,FALSE)</f>
        <v>01T</v>
      </c>
      <c r="E47" s="116"/>
      <c r="F47" s="117"/>
      <c r="G47" s="118"/>
      <c r="H47" s="118"/>
      <c r="I47" s="119">
        <f t="shared" si="14"/>
      </c>
      <c r="J47" s="120">
        <f t="shared" si="15"/>
      </c>
      <c r="K47" s="120">
        <f>IF(E47="","",VLOOKUP(E47,'男子選手'!$B$2:$F$158,2,FALSE))</f>
      </c>
      <c r="L47" s="120">
        <f>IF(E47="","",VLOOKUP(E47,'男子選手'!$B$2:$F$158,5,FALSE))</f>
      </c>
      <c r="M47" s="128">
        <f>IF(E47="","",VLOOKUP(E47,'男子選手'!$B$2:$F$158,4,FALSE))</f>
      </c>
      <c r="N47" s="120" t="str">
        <f t="shared" si="16"/>
        <v>0.0000000</v>
      </c>
      <c r="O47" s="22"/>
    </row>
    <row r="48" spans="1:15" s="75" customFormat="1" ht="13.5">
      <c r="A48" s="139" t="s">
        <v>81</v>
      </c>
      <c r="B48" s="140" t="str">
        <f t="shared" si="17"/>
        <v>00300</v>
      </c>
      <c r="C48" s="129" t="str">
        <f>VLOOKUP(A48,'初期設定1'!$B$18:$C$38,2,FALSE)</f>
        <v>200m</v>
      </c>
      <c r="D48" s="130" t="str">
        <f>VLOOKUP(A48,'初期設定1'!$B$18:$D$40,3,FALSE)</f>
        <v>01T</v>
      </c>
      <c r="E48" s="131"/>
      <c r="F48" s="132"/>
      <c r="G48" s="133"/>
      <c r="H48" s="133"/>
      <c r="I48" s="134">
        <f t="shared" si="14"/>
      </c>
      <c r="J48" s="135">
        <f t="shared" si="15"/>
      </c>
      <c r="K48" s="135">
        <f>IF(E48="","",VLOOKUP(E48,'男子選手'!$B$2:$F$158,2,FALSE))</f>
      </c>
      <c r="L48" s="135">
        <f>IF(E48="","",VLOOKUP(E48,'男子選手'!$B$2:$F$158,5,FALSE))</f>
      </c>
      <c r="M48" s="135">
        <f>IF(E48="","",VLOOKUP(E48,'男子選手'!$B$2:$F$158,4,FALSE))</f>
      </c>
      <c r="N48" s="135" t="str">
        <f t="shared" si="16"/>
        <v>0.0000000</v>
      </c>
      <c r="O48" s="22"/>
    </row>
    <row r="49" spans="1:15" s="75" customFormat="1" ht="13.5">
      <c r="A49" s="73" t="s">
        <v>483</v>
      </c>
      <c r="B49" s="82" t="str">
        <f t="shared" si="17"/>
        <v>00500</v>
      </c>
      <c r="C49" s="122" t="str">
        <f>VLOOKUP(A49,'初期設定1'!$B$18:$C$38,2,FALSE)</f>
        <v>400m</v>
      </c>
      <c r="D49" s="123" t="str">
        <f>VLOOKUP(A49,'初期設定1'!$B$18:$D$40,3,FALSE)</f>
        <v>01T</v>
      </c>
      <c r="E49" s="124"/>
      <c r="F49" s="126"/>
      <c r="G49" s="126"/>
      <c r="H49" s="126"/>
      <c r="I49" s="127">
        <f t="shared" si="14"/>
      </c>
      <c r="J49" s="128">
        <f>IF(E49="","",E49)</f>
      </c>
      <c r="K49" s="128">
        <f>IF(E49="","",VLOOKUP(E49,'男子選手'!$B$2:$F$158,2,FALSE))</f>
      </c>
      <c r="L49" s="128">
        <f>IF(E49="","",VLOOKUP(E49,'男子選手'!$B$2:$F$158,5,FALSE))</f>
      </c>
      <c r="M49" s="128">
        <f>IF(E49="","",VLOOKUP(E49,'男子選手'!$B$2:$F$158,4,FALSE))</f>
      </c>
      <c r="N49" s="128" t="str">
        <f>FIXED((F49*10000+G49*100+H49)/10000000,7)</f>
        <v>0.0000000</v>
      </c>
      <c r="O49" s="22"/>
    </row>
    <row r="50" spans="1:15" s="75" customFormat="1" ht="13.5">
      <c r="A50" s="73" t="s">
        <v>483</v>
      </c>
      <c r="B50" s="82" t="str">
        <f t="shared" si="17"/>
        <v>00500</v>
      </c>
      <c r="C50" s="114" t="str">
        <f>VLOOKUP(A50,'初期設定1'!$B$18:$C$38,2,FALSE)</f>
        <v>400m</v>
      </c>
      <c r="D50" s="115" t="str">
        <f>VLOOKUP(A50,'初期設定1'!$B$18:$D$40,3,FALSE)</f>
        <v>01T</v>
      </c>
      <c r="E50" s="116"/>
      <c r="F50" s="118"/>
      <c r="G50" s="118"/>
      <c r="H50" s="118"/>
      <c r="I50" s="119">
        <f t="shared" si="14"/>
      </c>
      <c r="J50" s="120">
        <f>IF(E50="","",E50)</f>
      </c>
      <c r="K50" s="120">
        <f>IF(E50="","",VLOOKUP(E50,'男子選手'!$B$2:$F$158,2,FALSE))</f>
      </c>
      <c r="L50" s="120">
        <f>IF(E50="","",VLOOKUP(E50,'男子選手'!$B$2:$F$158,5,FALSE))</f>
      </c>
      <c r="M50" s="128">
        <f>IF(E50="","",VLOOKUP(E50,'男子選手'!$B$2:$F$158,4,FALSE))</f>
      </c>
      <c r="N50" s="120" t="str">
        <f>FIXED((F50*10000+G50*100+H50)/10000000,7)</f>
        <v>0.0000000</v>
      </c>
      <c r="O50" s="22"/>
    </row>
    <row r="51" spans="1:15" s="75" customFormat="1" ht="13.5">
      <c r="A51" s="73" t="s">
        <v>479</v>
      </c>
      <c r="B51" s="82" t="str">
        <f t="shared" si="17"/>
        <v>00500</v>
      </c>
      <c r="C51" s="114" t="str">
        <f>VLOOKUP(A51,'初期設定1'!$B$18:$C$38,2,FALSE)</f>
        <v>400m</v>
      </c>
      <c r="D51" s="115" t="str">
        <f>VLOOKUP(A51,'初期設定1'!$B$18:$D$40,3,FALSE)</f>
        <v>01T</v>
      </c>
      <c r="E51" s="116"/>
      <c r="F51" s="118"/>
      <c r="G51" s="118"/>
      <c r="H51" s="118"/>
      <c r="I51" s="119">
        <f t="shared" si="14"/>
      </c>
      <c r="J51" s="120">
        <f>IF(E51="","",E51)</f>
      </c>
      <c r="K51" s="120">
        <f>IF(E51="","",VLOOKUP(E51,'男子選手'!$B$2:$F$158,2,FALSE))</f>
      </c>
      <c r="L51" s="120">
        <f>IF(E51="","",VLOOKUP(E51,'男子選手'!$B$2:$F$158,5,FALSE))</f>
      </c>
      <c r="M51" s="128">
        <f>IF(E51="","",VLOOKUP(E51,'男子選手'!$B$2:$F$158,4,FALSE))</f>
      </c>
      <c r="N51" s="120" t="str">
        <f>FIXED((F51*10000+G51*100+H51)/10000000,7)</f>
        <v>0.0000000</v>
      </c>
      <c r="O51" s="22"/>
    </row>
    <row r="52" spans="1:15" s="75" customFormat="1" ht="13.5">
      <c r="A52" s="73" t="s">
        <v>116</v>
      </c>
      <c r="B52" s="82" t="str">
        <f t="shared" si="17"/>
        <v>00500</v>
      </c>
      <c r="C52" s="114" t="str">
        <f>VLOOKUP(A52,'初期設定1'!$B$18:$C$38,2,FALSE)</f>
        <v>400m</v>
      </c>
      <c r="D52" s="115" t="str">
        <f>VLOOKUP(A52,'初期設定1'!$B$18:$D$40,3,FALSE)</f>
        <v>01T</v>
      </c>
      <c r="E52" s="116"/>
      <c r="F52" s="118"/>
      <c r="G52" s="118"/>
      <c r="H52" s="118"/>
      <c r="I52" s="119">
        <f t="shared" si="14"/>
      </c>
      <c r="J52" s="120">
        <f>IF(E52="","",E52)</f>
      </c>
      <c r="K52" s="120">
        <f>IF(E52="","",VLOOKUP(E52,'男子選手'!$B$2:$F$158,2,FALSE))</f>
      </c>
      <c r="L52" s="120">
        <f>IF(E52="","",VLOOKUP(E52,'男子選手'!$B$2:$F$158,5,FALSE))</f>
      </c>
      <c r="M52" s="128">
        <f>IF(E52="","",VLOOKUP(E52,'男子選手'!$B$2:$F$158,4,FALSE))</f>
      </c>
      <c r="N52" s="120" t="str">
        <f>FIXED((F52*10000+G52*100+H52)/10000000,7)</f>
        <v>0.0000000</v>
      </c>
      <c r="O52" s="22"/>
    </row>
    <row r="53" spans="1:15" s="75" customFormat="1" ht="13.5">
      <c r="A53" s="73" t="s">
        <v>479</v>
      </c>
      <c r="B53" s="82" t="str">
        <f t="shared" si="17"/>
        <v>00500</v>
      </c>
      <c r="C53" s="114" t="str">
        <f>VLOOKUP(A53,'初期設定1'!$B$18:$C$38,2,FALSE)</f>
        <v>400m</v>
      </c>
      <c r="D53" s="115" t="str">
        <f>VLOOKUP(A53,'初期設定1'!$B$18:$D$40,3,FALSE)</f>
        <v>01T</v>
      </c>
      <c r="E53" s="116"/>
      <c r="F53" s="118"/>
      <c r="G53" s="118"/>
      <c r="H53" s="118"/>
      <c r="I53" s="119">
        <f t="shared" si="14"/>
      </c>
      <c r="J53" s="120">
        <f>IF(E53="","",E53)</f>
      </c>
      <c r="K53" s="120">
        <f>IF(E53="","",VLOOKUP(E53,'男子選手'!$B$2:$F$158,2,FALSE))</f>
      </c>
      <c r="L53" s="120">
        <f>IF(E53="","",VLOOKUP(E53,'男子選手'!$B$2:$F$158,5,FALSE))</f>
      </c>
      <c r="M53" s="128">
        <f>IF(E53="","",VLOOKUP(E53,'男子選手'!$B$2:$F$158,4,FALSE))</f>
      </c>
      <c r="N53" s="120" t="str">
        <f>FIXED((F53*10000+G53*100+H53)/10000000,7)</f>
        <v>0.0000000</v>
      </c>
      <c r="O53" s="22"/>
    </row>
    <row r="54" spans="1:15" s="75" customFormat="1" ht="13.5">
      <c r="A54" s="73" t="s">
        <v>606</v>
      </c>
      <c r="B54" s="82" t="str">
        <f aca="true" t="shared" si="18" ref="B54:B63">A54&amp;E54</f>
        <v>00500</v>
      </c>
      <c r="C54" s="114" t="str">
        <f>VLOOKUP(A54,'初期設定1'!$B$18:$C$38,2,FALSE)</f>
        <v>400m</v>
      </c>
      <c r="D54" s="115" t="str">
        <f>VLOOKUP(A54,'初期設定1'!$B$18:$D$40,3,FALSE)</f>
        <v>01T</v>
      </c>
      <c r="E54" s="116"/>
      <c r="F54" s="118"/>
      <c r="G54" s="118"/>
      <c r="H54" s="118"/>
      <c r="I54" s="119">
        <f aca="true" t="shared" si="19" ref="I54:I63">IF(AND(F54="",G54="",H54=""),"",IF(D54="01T",IF(F54="",G54&amp;""""&amp;H54,F54&amp;"'"&amp;G54&amp;""""&amp;H54),IF(D54="02F",G54&amp;"m"&amp;H54,H54&amp;"点")))</f>
      </c>
      <c r="J54" s="120">
        <f aca="true" t="shared" si="20" ref="J54:J63">IF(E54="","",E54)</f>
      </c>
      <c r="K54" s="120">
        <f>IF(E54="","",VLOOKUP(E54,'男子選手'!$B$2:$F$158,2,FALSE))</f>
      </c>
      <c r="L54" s="120">
        <f>IF(E54="","",VLOOKUP(E54,'男子選手'!$B$2:$F$158,5,FALSE))</f>
      </c>
      <c r="M54" s="128">
        <f>IF(E54="","",VLOOKUP(E54,'男子選手'!$B$2:$F$158,4,FALSE))</f>
      </c>
      <c r="N54" s="120" t="str">
        <f aca="true" t="shared" si="21" ref="N54:N63">FIXED((F54*10000+G54*100+H54)/10000000,7)</f>
        <v>0.0000000</v>
      </c>
      <c r="O54" s="22"/>
    </row>
    <row r="55" spans="1:15" s="75" customFormat="1" ht="13.5">
      <c r="A55" s="73" t="s">
        <v>606</v>
      </c>
      <c r="B55" s="82" t="str">
        <f t="shared" si="18"/>
        <v>00500</v>
      </c>
      <c r="C55" s="114" t="str">
        <f>VLOOKUP(A55,'初期設定1'!$B$18:$C$38,2,FALSE)</f>
        <v>400m</v>
      </c>
      <c r="D55" s="115" t="str">
        <f>VLOOKUP(A55,'初期設定1'!$B$18:$D$40,3,FALSE)</f>
        <v>01T</v>
      </c>
      <c r="E55" s="116"/>
      <c r="F55" s="118"/>
      <c r="G55" s="118"/>
      <c r="H55" s="118"/>
      <c r="I55" s="119">
        <f t="shared" si="19"/>
      </c>
      <c r="J55" s="120">
        <f t="shared" si="20"/>
      </c>
      <c r="K55" s="120">
        <f>IF(E55="","",VLOOKUP(E55,'男子選手'!$B$2:$F$158,2,FALSE))</f>
      </c>
      <c r="L55" s="120">
        <f>IF(E55="","",VLOOKUP(E55,'男子選手'!$B$2:$F$158,5,FALSE))</f>
      </c>
      <c r="M55" s="128">
        <f>IF(E55="","",VLOOKUP(E55,'男子選手'!$B$2:$F$158,4,FALSE))</f>
      </c>
      <c r="N55" s="120" t="str">
        <f t="shared" si="21"/>
        <v>0.0000000</v>
      </c>
      <c r="O55" s="22"/>
    </row>
    <row r="56" spans="1:15" s="75" customFormat="1" ht="13.5">
      <c r="A56" s="73" t="s">
        <v>606</v>
      </c>
      <c r="B56" s="82" t="str">
        <f t="shared" si="18"/>
        <v>00500</v>
      </c>
      <c r="C56" s="114" t="str">
        <f>VLOOKUP(A56,'初期設定1'!$B$18:$C$38,2,FALSE)</f>
        <v>400m</v>
      </c>
      <c r="D56" s="115" t="str">
        <f>VLOOKUP(A56,'初期設定1'!$B$18:$D$40,3,FALSE)</f>
        <v>01T</v>
      </c>
      <c r="E56" s="116"/>
      <c r="F56" s="118"/>
      <c r="G56" s="118"/>
      <c r="H56" s="118"/>
      <c r="I56" s="119">
        <f t="shared" si="19"/>
      </c>
      <c r="J56" s="120">
        <f t="shared" si="20"/>
      </c>
      <c r="K56" s="120">
        <f>IF(E56="","",VLOOKUP(E56,'男子選手'!$B$2:$F$158,2,FALSE))</f>
      </c>
      <c r="L56" s="120">
        <f>IF(E56="","",VLOOKUP(E56,'男子選手'!$B$2:$F$158,5,FALSE))</f>
      </c>
      <c r="M56" s="128">
        <f>IF(E56="","",VLOOKUP(E56,'男子選手'!$B$2:$F$158,4,FALSE))</f>
      </c>
      <c r="N56" s="120" t="str">
        <f t="shared" si="21"/>
        <v>0.0000000</v>
      </c>
      <c r="O56" s="22"/>
    </row>
    <row r="57" spans="1:15" s="75" customFormat="1" ht="13.5">
      <c r="A57" s="73" t="s">
        <v>606</v>
      </c>
      <c r="B57" s="82" t="str">
        <f t="shared" si="18"/>
        <v>00500</v>
      </c>
      <c r="C57" s="114" t="str">
        <f>VLOOKUP(A57,'初期設定1'!$B$18:$C$38,2,FALSE)</f>
        <v>400m</v>
      </c>
      <c r="D57" s="115" t="str">
        <f>VLOOKUP(A57,'初期設定1'!$B$18:$D$40,3,FALSE)</f>
        <v>01T</v>
      </c>
      <c r="E57" s="116"/>
      <c r="F57" s="118"/>
      <c r="G57" s="118"/>
      <c r="H57" s="118"/>
      <c r="I57" s="119">
        <f t="shared" si="19"/>
      </c>
      <c r="J57" s="120">
        <f t="shared" si="20"/>
      </c>
      <c r="K57" s="120">
        <f>IF(E57="","",VLOOKUP(E57,'男子選手'!$B$2:$F$158,2,FALSE))</f>
      </c>
      <c r="L57" s="120">
        <f>IF(E57="","",VLOOKUP(E57,'男子選手'!$B$2:$F$158,5,FALSE))</f>
      </c>
      <c r="M57" s="128">
        <f>IF(E57="","",VLOOKUP(E57,'男子選手'!$B$2:$F$158,4,FALSE))</f>
      </c>
      <c r="N57" s="120" t="str">
        <f t="shared" si="21"/>
        <v>0.0000000</v>
      </c>
      <c r="O57" s="22"/>
    </row>
    <row r="58" spans="1:15" s="75" customFormat="1" ht="13.5">
      <c r="A58" s="73" t="s">
        <v>606</v>
      </c>
      <c r="B58" s="82" t="str">
        <f t="shared" si="18"/>
        <v>00500</v>
      </c>
      <c r="C58" s="114" t="str">
        <f>VLOOKUP(A58,'初期設定1'!$B$18:$C$38,2,FALSE)</f>
        <v>400m</v>
      </c>
      <c r="D58" s="115" t="str">
        <f>VLOOKUP(A58,'初期設定1'!$B$18:$D$40,3,FALSE)</f>
        <v>01T</v>
      </c>
      <c r="E58" s="116"/>
      <c r="F58" s="118"/>
      <c r="G58" s="118"/>
      <c r="H58" s="118"/>
      <c r="I58" s="119">
        <f t="shared" si="19"/>
      </c>
      <c r="J58" s="120">
        <f t="shared" si="20"/>
      </c>
      <c r="K58" s="120">
        <f>IF(E58="","",VLOOKUP(E58,'男子選手'!$B$2:$F$158,2,FALSE))</f>
      </c>
      <c r="L58" s="120">
        <f>IF(E58="","",VLOOKUP(E58,'男子選手'!$B$2:$F$158,5,FALSE))</f>
      </c>
      <c r="M58" s="128">
        <f>IF(E58="","",VLOOKUP(E58,'男子選手'!$B$2:$F$158,4,FALSE))</f>
      </c>
      <c r="N58" s="120" t="str">
        <f t="shared" si="21"/>
        <v>0.0000000</v>
      </c>
      <c r="O58" s="22"/>
    </row>
    <row r="59" spans="1:15" s="75" customFormat="1" ht="13.5">
      <c r="A59" s="73" t="s">
        <v>606</v>
      </c>
      <c r="B59" s="82" t="str">
        <f t="shared" si="18"/>
        <v>00500</v>
      </c>
      <c r="C59" s="114" t="str">
        <f>VLOOKUP(A59,'初期設定1'!$B$18:$C$38,2,FALSE)</f>
        <v>400m</v>
      </c>
      <c r="D59" s="115" t="str">
        <f>VLOOKUP(A59,'初期設定1'!$B$18:$D$40,3,FALSE)</f>
        <v>01T</v>
      </c>
      <c r="E59" s="116"/>
      <c r="F59" s="118"/>
      <c r="G59" s="118"/>
      <c r="H59" s="118"/>
      <c r="I59" s="119">
        <f t="shared" si="19"/>
      </c>
      <c r="J59" s="120">
        <f t="shared" si="20"/>
      </c>
      <c r="K59" s="120">
        <f>IF(E59="","",VLOOKUP(E59,'男子選手'!$B$2:$F$158,2,FALSE))</f>
      </c>
      <c r="L59" s="120">
        <f>IF(E59="","",VLOOKUP(E59,'男子選手'!$B$2:$F$158,5,FALSE))</f>
      </c>
      <c r="M59" s="128">
        <f>IF(E59="","",VLOOKUP(E59,'男子選手'!$B$2:$F$158,4,FALSE))</f>
      </c>
      <c r="N59" s="120" t="str">
        <f t="shared" si="21"/>
        <v>0.0000000</v>
      </c>
      <c r="O59" s="22"/>
    </row>
    <row r="60" spans="1:15" s="75" customFormat="1" ht="13.5">
      <c r="A60" s="73" t="s">
        <v>606</v>
      </c>
      <c r="B60" s="82" t="str">
        <f t="shared" si="18"/>
        <v>00500</v>
      </c>
      <c r="C60" s="114" t="str">
        <f>VLOOKUP(A60,'初期設定1'!$B$18:$C$38,2,FALSE)</f>
        <v>400m</v>
      </c>
      <c r="D60" s="115" t="str">
        <f>VLOOKUP(A60,'初期設定1'!$B$18:$D$40,3,FALSE)</f>
        <v>01T</v>
      </c>
      <c r="E60" s="116"/>
      <c r="F60" s="118"/>
      <c r="G60" s="118"/>
      <c r="H60" s="118"/>
      <c r="I60" s="119">
        <f t="shared" si="19"/>
      </c>
      <c r="J60" s="120">
        <f t="shared" si="20"/>
      </c>
      <c r="K60" s="120">
        <f>IF(E60="","",VLOOKUP(E60,'男子選手'!$B$2:$F$158,2,FALSE))</f>
      </c>
      <c r="L60" s="120">
        <f>IF(E60="","",VLOOKUP(E60,'男子選手'!$B$2:$F$158,5,FALSE))</f>
      </c>
      <c r="M60" s="128">
        <f>IF(E60="","",VLOOKUP(E60,'男子選手'!$B$2:$F$158,4,FALSE))</f>
      </c>
      <c r="N60" s="120" t="str">
        <f t="shared" si="21"/>
        <v>0.0000000</v>
      </c>
      <c r="O60" s="22"/>
    </row>
    <row r="61" spans="1:15" s="75" customFormat="1" ht="13.5">
      <c r="A61" s="73" t="s">
        <v>606</v>
      </c>
      <c r="B61" s="82" t="str">
        <f t="shared" si="18"/>
        <v>00500</v>
      </c>
      <c r="C61" s="114" t="str">
        <f>VLOOKUP(A61,'初期設定1'!$B$18:$C$38,2,FALSE)</f>
        <v>400m</v>
      </c>
      <c r="D61" s="115" t="str">
        <f>VLOOKUP(A61,'初期設定1'!$B$18:$D$40,3,FALSE)</f>
        <v>01T</v>
      </c>
      <c r="E61" s="116"/>
      <c r="F61" s="118"/>
      <c r="G61" s="118"/>
      <c r="H61" s="118"/>
      <c r="I61" s="119">
        <f t="shared" si="19"/>
      </c>
      <c r="J61" s="120">
        <f t="shared" si="20"/>
      </c>
      <c r="K61" s="120">
        <f>IF(E61="","",VLOOKUP(E61,'男子選手'!$B$2:$F$158,2,FALSE))</f>
      </c>
      <c r="L61" s="120">
        <f>IF(E61="","",VLOOKUP(E61,'男子選手'!$B$2:$F$158,5,FALSE))</f>
      </c>
      <c r="M61" s="128">
        <f>IF(E61="","",VLOOKUP(E61,'男子選手'!$B$2:$F$158,4,FALSE))</f>
      </c>
      <c r="N61" s="120" t="str">
        <f t="shared" si="21"/>
        <v>0.0000000</v>
      </c>
      <c r="O61" s="22"/>
    </row>
    <row r="62" spans="1:15" s="75" customFormat="1" ht="13.5">
      <c r="A62" s="73" t="s">
        <v>606</v>
      </c>
      <c r="B62" s="82" t="str">
        <f t="shared" si="18"/>
        <v>00500</v>
      </c>
      <c r="C62" s="114" t="str">
        <f>VLOOKUP(A62,'初期設定1'!$B$18:$C$38,2,FALSE)</f>
        <v>400m</v>
      </c>
      <c r="D62" s="115" t="str">
        <f>VLOOKUP(A62,'初期設定1'!$B$18:$D$40,3,FALSE)</f>
        <v>01T</v>
      </c>
      <c r="E62" s="116"/>
      <c r="F62" s="118"/>
      <c r="G62" s="118"/>
      <c r="H62" s="118"/>
      <c r="I62" s="119">
        <f t="shared" si="19"/>
      </c>
      <c r="J62" s="120">
        <f t="shared" si="20"/>
      </c>
      <c r="K62" s="120">
        <f>IF(E62="","",VLOOKUP(E62,'男子選手'!$B$2:$F$158,2,FALSE))</f>
      </c>
      <c r="L62" s="120">
        <f>IF(E62="","",VLOOKUP(E62,'男子選手'!$B$2:$F$158,5,FALSE))</f>
      </c>
      <c r="M62" s="128">
        <f>IF(E62="","",VLOOKUP(E62,'男子選手'!$B$2:$F$158,4,FALSE))</f>
      </c>
      <c r="N62" s="120" t="str">
        <f t="shared" si="21"/>
        <v>0.0000000</v>
      </c>
      <c r="O62" s="22"/>
    </row>
    <row r="63" spans="1:15" s="75" customFormat="1" ht="13.5">
      <c r="A63" s="139" t="s">
        <v>606</v>
      </c>
      <c r="B63" s="140" t="str">
        <f t="shared" si="18"/>
        <v>00500</v>
      </c>
      <c r="C63" s="129" t="str">
        <f>VLOOKUP(A63,'初期設定1'!$B$18:$C$38,2,FALSE)</f>
        <v>400m</v>
      </c>
      <c r="D63" s="130" t="str">
        <f>VLOOKUP(A63,'初期設定1'!$B$18:$D$40,3,FALSE)</f>
        <v>01T</v>
      </c>
      <c r="E63" s="131"/>
      <c r="F63" s="133"/>
      <c r="G63" s="133"/>
      <c r="H63" s="133"/>
      <c r="I63" s="134">
        <f t="shared" si="19"/>
      </c>
      <c r="J63" s="135">
        <f t="shared" si="20"/>
      </c>
      <c r="K63" s="135">
        <f>IF(E63="","",VLOOKUP(E63,'男子選手'!$B$2:$F$158,2,FALSE))</f>
      </c>
      <c r="L63" s="135">
        <f>IF(E63="","",VLOOKUP(E63,'男子選手'!$B$2:$F$158,5,FALSE))</f>
      </c>
      <c r="M63" s="135">
        <f>IF(E63="","",VLOOKUP(E63,'男子選手'!$B$2:$F$158,4,FALSE))</f>
      </c>
      <c r="N63" s="135" t="str">
        <f t="shared" si="21"/>
        <v>0.0000000</v>
      </c>
      <c r="O63" s="22"/>
    </row>
    <row r="64" spans="1:15" s="75" customFormat="1" ht="13.5">
      <c r="A64" s="73" t="s">
        <v>484</v>
      </c>
      <c r="B64" s="82" t="str">
        <f aca="true" t="shared" si="22" ref="B64:B82">A64&amp;E64</f>
        <v>00600</v>
      </c>
      <c r="C64" s="122" t="str">
        <f>VLOOKUP(A64,'初期設定1'!$B$18:$C$38,2,FALSE)</f>
        <v>800m</v>
      </c>
      <c r="D64" s="123" t="str">
        <f>VLOOKUP(A64,'初期設定1'!$B$18:$D$40,3,FALSE)</f>
        <v>01T</v>
      </c>
      <c r="E64" s="124"/>
      <c r="F64" s="126"/>
      <c r="G64" s="126"/>
      <c r="H64" s="126"/>
      <c r="I64" s="127">
        <f>IF(AND(F64="",G64="",H64=""),"",IF(D64="01T",IF(F64="",G64&amp;""""&amp;H64,F64&amp;"'"&amp;G64&amp;""""&amp;H64),IF(D64="02F",G64&amp;"m"&amp;H64,H64&amp;"点")))</f>
      </c>
      <c r="J64" s="128">
        <f>IF(E64="","",E64)</f>
      </c>
      <c r="K64" s="128">
        <f>IF(E64="","",VLOOKUP(E64,'男子選手'!$B$2:$F$158,2,FALSE))</f>
      </c>
      <c r="L64" s="128">
        <f>IF(E64="","",VLOOKUP(E64,'男子選手'!$B$2:$F$158,5,FALSE))</f>
      </c>
      <c r="M64" s="128">
        <f>IF(E64="","",VLOOKUP(E64,'男子選手'!$B$2:$F$158,4,FALSE))</f>
      </c>
      <c r="N64" s="128" t="str">
        <f>FIXED((F64*10000+G64*100+H64)/10000000,7)</f>
        <v>0.0000000</v>
      </c>
      <c r="O64" s="22"/>
    </row>
    <row r="65" spans="1:15" s="75" customFormat="1" ht="13.5">
      <c r="A65" s="73" t="s">
        <v>484</v>
      </c>
      <c r="B65" s="82" t="str">
        <f t="shared" si="22"/>
        <v>00600</v>
      </c>
      <c r="C65" s="114" t="str">
        <f>VLOOKUP(A65,'初期設定1'!$B$18:$C$38,2,FALSE)</f>
        <v>800m</v>
      </c>
      <c r="D65" s="115" t="str">
        <f>VLOOKUP(A65,'初期設定1'!$B$18:$D$40,3,FALSE)</f>
        <v>01T</v>
      </c>
      <c r="E65" s="116"/>
      <c r="F65" s="118"/>
      <c r="G65" s="118"/>
      <c r="H65" s="118"/>
      <c r="I65" s="119">
        <f aca="true" t="shared" si="23" ref="I65:I78">IF(AND(F65="",G65="",H65=""),"",IF(D65="01T",IF(F65="",G65&amp;""""&amp;H65,F65&amp;"'"&amp;G65&amp;""""&amp;H65),IF(D65="02F",G65&amp;"m"&amp;H65,H65&amp;"点")))</f>
      </c>
      <c r="J65" s="120">
        <f aca="true" t="shared" si="24" ref="J65:J78">IF(E65="","",E65)</f>
      </c>
      <c r="K65" s="120">
        <f>IF(E65="","",VLOOKUP(E65,'男子選手'!$B$2:$F$158,2,FALSE))</f>
      </c>
      <c r="L65" s="120">
        <f>IF(E65="","",VLOOKUP(E65,'男子選手'!$B$2:$F$158,5,FALSE))</f>
      </c>
      <c r="M65" s="128">
        <f>IF(E65="","",VLOOKUP(E65,'男子選手'!$B$2:$F$158,4,FALSE))</f>
      </c>
      <c r="N65" s="120" t="str">
        <f aca="true" t="shared" si="25" ref="N65:N78">FIXED((F65*10000+G65*100+H65)/10000000,7)</f>
        <v>0.0000000</v>
      </c>
      <c r="O65" s="22"/>
    </row>
    <row r="66" spans="1:15" s="75" customFormat="1" ht="13.5">
      <c r="A66" s="73" t="s">
        <v>480</v>
      </c>
      <c r="B66" s="82" t="str">
        <f t="shared" si="22"/>
        <v>00600</v>
      </c>
      <c r="C66" s="114" t="str">
        <f>VLOOKUP(A66,'初期設定1'!$B$18:$C$38,2,FALSE)</f>
        <v>800m</v>
      </c>
      <c r="D66" s="115" t="str">
        <f>VLOOKUP(A66,'初期設定1'!$B$18:$D$40,3,FALSE)</f>
        <v>01T</v>
      </c>
      <c r="E66" s="116"/>
      <c r="F66" s="118"/>
      <c r="G66" s="118"/>
      <c r="H66" s="118"/>
      <c r="I66" s="119">
        <f t="shared" si="23"/>
      </c>
      <c r="J66" s="120">
        <f t="shared" si="24"/>
      </c>
      <c r="K66" s="120">
        <f>IF(E66="","",VLOOKUP(E66,'男子選手'!$B$2:$F$158,2,FALSE))</f>
      </c>
      <c r="L66" s="120">
        <f>IF(E66="","",VLOOKUP(E66,'男子選手'!$B$2:$F$158,5,FALSE))</f>
      </c>
      <c r="M66" s="128">
        <f>IF(E66="","",VLOOKUP(E66,'男子選手'!$B$2:$F$158,4,FALSE))</f>
      </c>
      <c r="N66" s="120" t="str">
        <f t="shared" si="25"/>
        <v>0.0000000</v>
      </c>
      <c r="O66" s="22"/>
    </row>
    <row r="67" spans="1:15" s="75" customFormat="1" ht="13.5">
      <c r="A67" s="73" t="s">
        <v>480</v>
      </c>
      <c r="B67" s="82" t="str">
        <f t="shared" si="22"/>
        <v>00600</v>
      </c>
      <c r="C67" s="114" t="str">
        <f>VLOOKUP(A67,'初期設定1'!$B$18:$C$38,2,FALSE)</f>
        <v>800m</v>
      </c>
      <c r="D67" s="115" t="str">
        <f>VLOOKUP(A67,'初期設定1'!$B$18:$D$40,3,FALSE)</f>
        <v>01T</v>
      </c>
      <c r="E67" s="116"/>
      <c r="F67" s="118"/>
      <c r="G67" s="118"/>
      <c r="H67" s="118"/>
      <c r="I67" s="119">
        <f t="shared" si="23"/>
      </c>
      <c r="J67" s="120">
        <f t="shared" si="24"/>
      </c>
      <c r="K67" s="120">
        <f>IF(E67="","",VLOOKUP(E67,'男子選手'!$B$2:$F$158,2,FALSE))</f>
      </c>
      <c r="L67" s="120">
        <f>IF(E67="","",VLOOKUP(E67,'男子選手'!$B$2:$F$158,5,FALSE))</f>
      </c>
      <c r="M67" s="128">
        <f>IF(E67="","",VLOOKUP(E67,'男子選手'!$B$2:$F$158,4,FALSE))</f>
      </c>
      <c r="N67" s="120" t="str">
        <f t="shared" si="25"/>
        <v>0.0000000</v>
      </c>
      <c r="O67" s="22"/>
    </row>
    <row r="68" spans="1:15" s="75" customFormat="1" ht="13.5">
      <c r="A68" s="73" t="s">
        <v>480</v>
      </c>
      <c r="B68" s="82" t="str">
        <f t="shared" si="22"/>
        <v>00600</v>
      </c>
      <c r="C68" s="114" t="str">
        <f>VLOOKUP(A68,'初期設定1'!$B$18:$C$38,2,FALSE)</f>
        <v>800m</v>
      </c>
      <c r="D68" s="115" t="str">
        <f>VLOOKUP(A68,'初期設定1'!$B$18:$D$40,3,FALSE)</f>
        <v>01T</v>
      </c>
      <c r="E68" s="116"/>
      <c r="F68" s="118"/>
      <c r="G68" s="118"/>
      <c r="H68" s="118"/>
      <c r="I68" s="119">
        <f t="shared" si="23"/>
      </c>
      <c r="J68" s="120">
        <f t="shared" si="24"/>
      </c>
      <c r="K68" s="120">
        <f>IF(E68="","",VLOOKUP(E68,'男子選手'!$B$2:$F$158,2,FALSE))</f>
      </c>
      <c r="L68" s="120">
        <f>IF(E68="","",VLOOKUP(E68,'男子選手'!$B$2:$F$158,5,FALSE))</f>
      </c>
      <c r="M68" s="128">
        <f>IF(E68="","",VLOOKUP(E68,'男子選手'!$B$2:$F$158,4,FALSE))</f>
      </c>
      <c r="N68" s="120" t="str">
        <f t="shared" si="25"/>
        <v>0.0000000</v>
      </c>
      <c r="O68" s="22"/>
    </row>
    <row r="69" spans="1:15" s="75" customFormat="1" ht="13.5">
      <c r="A69" s="73" t="s">
        <v>480</v>
      </c>
      <c r="B69" s="82" t="str">
        <f t="shared" si="22"/>
        <v>00600</v>
      </c>
      <c r="C69" s="114" t="str">
        <f>VLOOKUP(A69,'初期設定1'!$B$18:$C$38,2,FALSE)</f>
        <v>800m</v>
      </c>
      <c r="D69" s="115" t="str">
        <f>VLOOKUP(A69,'初期設定1'!$B$18:$D$40,3,FALSE)</f>
        <v>01T</v>
      </c>
      <c r="E69" s="116"/>
      <c r="F69" s="118"/>
      <c r="G69" s="118"/>
      <c r="H69" s="118"/>
      <c r="I69" s="119">
        <f t="shared" si="23"/>
      </c>
      <c r="J69" s="120">
        <f t="shared" si="24"/>
      </c>
      <c r="K69" s="120">
        <f>IF(E69="","",VLOOKUP(E69,'男子選手'!$B$2:$F$158,2,FALSE))</f>
      </c>
      <c r="L69" s="120">
        <f>IF(E69="","",VLOOKUP(E69,'男子選手'!$B$2:$F$158,5,FALSE))</f>
      </c>
      <c r="M69" s="128">
        <f>IF(E69="","",VLOOKUP(E69,'男子選手'!$B$2:$F$158,4,FALSE))</f>
      </c>
      <c r="N69" s="120" t="str">
        <f t="shared" si="25"/>
        <v>0.0000000</v>
      </c>
      <c r="O69" s="22"/>
    </row>
    <row r="70" spans="1:15" s="75" customFormat="1" ht="13.5">
      <c r="A70" s="73" t="s">
        <v>607</v>
      </c>
      <c r="B70" s="82" t="str">
        <f t="shared" si="22"/>
        <v>00600</v>
      </c>
      <c r="C70" s="114" t="str">
        <f>VLOOKUP(A70,'初期設定1'!$B$18:$C$38,2,FALSE)</f>
        <v>800m</v>
      </c>
      <c r="D70" s="115" t="str">
        <f>VLOOKUP(A70,'初期設定1'!$B$18:$D$40,3,FALSE)</f>
        <v>01T</v>
      </c>
      <c r="E70" s="116"/>
      <c r="F70" s="118"/>
      <c r="G70" s="118"/>
      <c r="H70" s="118"/>
      <c r="I70" s="119">
        <f>IF(AND(F70="",G70="",H70=""),"",IF(D70="01T",IF(F70="",G70&amp;""""&amp;H70,F70&amp;"'"&amp;G70&amp;""""&amp;H70),IF(D70="02F",G70&amp;"m"&amp;H70,H70&amp;"点")))</f>
      </c>
      <c r="J70" s="120">
        <f>IF(E70="","",E70)</f>
      </c>
      <c r="K70" s="120">
        <f>IF(E70="","",VLOOKUP(E70,'男子選手'!$B$2:$F$158,2,FALSE))</f>
      </c>
      <c r="L70" s="120">
        <f>IF(E70="","",VLOOKUP(E70,'男子選手'!$B$2:$F$158,5,FALSE))</f>
      </c>
      <c r="M70" s="128">
        <f>IF(E70="","",VLOOKUP(E70,'男子選手'!$B$2:$F$158,4,FALSE))</f>
      </c>
      <c r="N70" s="120" t="str">
        <f>FIXED((F70*10000+G70*100+H70)/10000000,7)</f>
        <v>0.0000000</v>
      </c>
      <c r="O70" s="22"/>
    </row>
    <row r="71" spans="1:15" s="75" customFormat="1" ht="13.5">
      <c r="A71" s="73" t="s">
        <v>480</v>
      </c>
      <c r="B71" s="82" t="str">
        <f t="shared" si="22"/>
        <v>00600</v>
      </c>
      <c r="C71" s="114" t="str">
        <f>VLOOKUP(A71,'初期設定1'!$B$18:$C$38,2,FALSE)</f>
        <v>800m</v>
      </c>
      <c r="D71" s="115" t="str">
        <f>VLOOKUP(A71,'初期設定1'!$B$18:$D$40,3,FALSE)</f>
        <v>01T</v>
      </c>
      <c r="E71" s="116"/>
      <c r="F71" s="118"/>
      <c r="G71" s="118"/>
      <c r="H71" s="118"/>
      <c r="I71" s="119">
        <f t="shared" si="23"/>
      </c>
      <c r="J71" s="120">
        <f t="shared" si="24"/>
      </c>
      <c r="K71" s="120">
        <f>IF(E71="","",VLOOKUP(E71,'男子選手'!$B$2:$F$158,2,FALSE))</f>
      </c>
      <c r="L71" s="120">
        <f>IF(E71="","",VLOOKUP(E71,'男子選手'!$B$2:$F$158,5,FALSE))</f>
      </c>
      <c r="M71" s="128">
        <f>IF(E71="","",VLOOKUP(E71,'男子選手'!$B$2:$F$158,4,FALSE))</f>
      </c>
      <c r="N71" s="120" t="str">
        <f t="shared" si="25"/>
        <v>0.0000000</v>
      </c>
      <c r="O71" s="22"/>
    </row>
    <row r="72" spans="1:15" s="75" customFormat="1" ht="13.5">
      <c r="A72" s="73" t="s">
        <v>480</v>
      </c>
      <c r="B72" s="82" t="str">
        <f t="shared" si="22"/>
        <v>00600</v>
      </c>
      <c r="C72" s="114" t="str">
        <f>VLOOKUP(A72,'初期設定1'!$B$18:$C$38,2,FALSE)</f>
        <v>800m</v>
      </c>
      <c r="D72" s="115" t="str">
        <f>VLOOKUP(A72,'初期設定1'!$B$18:$D$40,3,FALSE)</f>
        <v>01T</v>
      </c>
      <c r="E72" s="116"/>
      <c r="F72" s="118"/>
      <c r="G72" s="118"/>
      <c r="H72" s="118"/>
      <c r="I72" s="119">
        <f t="shared" si="23"/>
      </c>
      <c r="J72" s="120">
        <f t="shared" si="24"/>
      </c>
      <c r="K72" s="120">
        <f>IF(E72="","",VLOOKUP(E72,'男子選手'!$B$2:$F$158,2,FALSE))</f>
      </c>
      <c r="L72" s="120">
        <f>IF(E72="","",VLOOKUP(E72,'男子選手'!$B$2:$F$158,5,FALSE))</f>
      </c>
      <c r="M72" s="128">
        <f>IF(E72="","",VLOOKUP(E72,'男子選手'!$B$2:$F$158,4,FALSE))</f>
      </c>
      <c r="N72" s="120" t="str">
        <f t="shared" si="25"/>
        <v>0.0000000</v>
      </c>
      <c r="O72" s="22"/>
    </row>
    <row r="73" spans="1:15" s="75" customFormat="1" ht="13.5">
      <c r="A73" s="73" t="s">
        <v>480</v>
      </c>
      <c r="B73" s="82" t="str">
        <f t="shared" si="22"/>
        <v>00600</v>
      </c>
      <c r="C73" s="114" t="str">
        <f>VLOOKUP(A73,'初期設定1'!$B$18:$C$38,2,FALSE)</f>
        <v>800m</v>
      </c>
      <c r="D73" s="115" t="str">
        <f>VLOOKUP(A73,'初期設定1'!$B$18:$D$40,3,FALSE)</f>
        <v>01T</v>
      </c>
      <c r="E73" s="116"/>
      <c r="F73" s="118"/>
      <c r="G73" s="118"/>
      <c r="H73" s="118"/>
      <c r="I73" s="119">
        <f t="shared" si="23"/>
      </c>
      <c r="J73" s="120">
        <f t="shared" si="24"/>
      </c>
      <c r="K73" s="120">
        <f>IF(E73="","",VLOOKUP(E73,'男子選手'!$B$2:$F$158,2,FALSE))</f>
      </c>
      <c r="L73" s="120">
        <f>IF(E73="","",VLOOKUP(E73,'男子選手'!$B$2:$F$158,5,FALSE))</f>
      </c>
      <c r="M73" s="128">
        <f>IF(E73="","",VLOOKUP(E73,'男子選手'!$B$2:$F$158,4,FALSE))</f>
      </c>
      <c r="N73" s="120" t="str">
        <f t="shared" si="25"/>
        <v>0.0000000</v>
      </c>
      <c r="O73" s="22"/>
    </row>
    <row r="74" spans="1:15" s="75" customFormat="1" ht="13.5">
      <c r="A74" s="73" t="s">
        <v>480</v>
      </c>
      <c r="B74" s="82" t="str">
        <f t="shared" si="22"/>
        <v>00600</v>
      </c>
      <c r="C74" s="114" t="str">
        <f>VLOOKUP(A74,'初期設定1'!$B$18:$C$38,2,FALSE)</f>
        <v>800m</v>
      </c>
      <c r="D74" s="115" t="str">
        <f>VLOOKUP(A74,'初期設定1'!$B$18:$D$40,3,FALSE)</f>
        <v>01T</v>
      </c>
      <c r="E74" s="116"/>
      <c r="F74" s="118"/>
      <c r="G74" s="118"/>
      <c r="H74" s="118"/>
      <c r="I74" s="119">
        <f t="shared" si="23"/>
      </c>
      <c r="J74" s="120">
        <f t="shared" si="24"/>
      </c>
      <c r="K74" s="120">
        <f>IF(E74="","",VLOOKUP(E74,'男子選手'!$B$2:$F$158,2,FALSE))</f>
      </c>
      <c r="L74" s="120">
        <f>IF(E74="","",VLOOKUP(E74,'男子選手'!$B$2:$F$158,5,FALSE))</f>
      </c>
      <c r="M74" s="128">
        <f>IF(E74="","",VLOOKUP(E74,'男子選手'!$B$2:$F$158,4,FALSE))</f>
      </c>
      <c r="N74" s="120" t="str">
        <f t="shared" si="25"/>
        <v>0.0000000</v>
      </c>
      <c r="O74" s="22"/>
    </row>
    <row r="75" spans="1:15" s="75" customFormat="1" ht="13.5">
      <c r="A75" s="73" t="s">
        <v>480</v>
      </c>
      <c r="B75" s="82" t="str">
        <f t="shared" si="22"/>
        <v>00600</v>
      </c>
      <c r="C75" s="114" t="str">
        <f>VLOOKUP(A75,'初期設定1'!$B$18:$C$38,2,FALSE)</f>
        <v>800m</v>
      </c>
      <c r="D75" s="115" t="str">
        <f>VLOOKUP(A75,'初期設定1'!$B$18:$D$40,3,FALSE)</f>
        <v>01T</v>
      </c>
      <c r="E75" s="116"/>
      <c r="F75" s="118"/>
      <c r="G75" s="118"/>
      <c r="H75" s="118"/>
      <c r="I75" s="119">
        <f t="shared" si="23"/>
      </c>
      <c r="J75" s="120">
        <f t="shared" si="24"/>
      </c>
      <c r="K75" s="120">
        <f>IF(E75="","",VLOOKUP(E75,'男子選手'!$B$2:$F$158,2,FALSE))</f>
      </c>
      <c r="L75" s="120">
        <f>IF(E75="","",VLOOKUP(E75,'男子選手'!$B$2:$F$158,5,FALSE))</f>
      </c>
      <c r="M75" s="128">
        <f>IF(E75="","",VLOOKUP(E75,'男子選手'!$B$2:$F$158,4,FALSE))</f>
      </c>
      <c r="N75" s="120" t="str">
        <f t="shared" si="25"/>
        <v>0.0000000</v>
      </c>
      <c r="O75" s="22"/>
    </row>
    <row r="76" spans="1:15" s="75" customFormat="1" ht="13.5">
      <c r="A76" s="73" t="s">
        <v>480</v>
      </c>
      <c r="B76" s="82" t="str">
        <f t="shared" si="22"/>
        <v>00600</v>
      </c>
      <c r="C76" s="114" t="str">
        <f>VLOOKUP(A76,'初期設定1'!$B$18:$C$38,2,FALSE)</f>
        <v>800m</v>
      </c>
      <c r="D76" s="115" t="str">
        <f>VLOOKUP(A76,'初期設定1'!$B$18:$D$40,3,FALSE)</f>
        <v>01T</v>
      </c>
      <c r="E76" s="116"/>
      <c r="F76" s="118"/>
      <c r="G76" s="118"/>
      <c r="H76" s="118"/>
      <c r="I76" s="119">
        <f t="shared" si="23"/>
      </c>
      <c r="J76" s="120">
        <f t="shared" si="24"/>
      </c>
      <c r="K76" s="120">
        <f>IF(E76="","",VLOOKUP(E76,'男子選手'!$B$2:$F$158,2,FALSE))</f>
      </c>
      <c r="L76" s="120">
        <f>IF(E76="","",VLOOKUP(E76,'男子選手'!$B$2:$F$158,5,FALSE))</f>
      </c>
      <c r="M76" s="128">
        <f>IF(E76="","",VLOOKUP(E76,'男子選手'!$B$2:$F$158,4,FALSE))</f>
      </c>
      <c r="N76" s="120" t="str">
        <f t="shared" si="25"/>
        <v>0.0000000</v>
      </c>
      <c r="O76" s="22"/>
    </row>
    <row r="77" spans="1:15" s="75" customFormat="1" ht="13.5">
      <c r="A77" s="73" t="s">
        <v>480</v>
      </c>
      <c r="B77" s="82" t="str">
        <f t="shared" si="22"/>
        <v>00600</v>
      </c>
      <c r="C77" s="114" t="str">
        <f>VLOOKUP(A77,'初期設定1'!$B$18:$C$38,2,FALSE)</f>
        <v>800m</v>
      </c>
      <c r="D77" s="115" t="str">
        <f>VLOOKUP(A77,'初期設定1'!$B$18:$D$40,3,FALSE)</f>
        <v>01T</v>
      </c>
      <c r="E77" s="116"/>
      <c r="F77" s="118"/>
      <c r="G77" s="118"/>
      <c r="H77" s="118"/>
      <c r="I77" s="119">
        <f t="shared" si="23"/>
      </c>
      <c r="J77" s="120">
        <f t="shared" si="24"/>
      </c>
      <c r="K77" s="120">
        <f>IF(E77="","",VLOOKUP(E77,'男子選手'!$B$2:$F$158,2,FALSE))</f>
      </c>
      <c r="L77" s="120">
        <f>IF(E77="","",VLOOKUP(E77,'男子選手'!$B$2:$F$158,5,FALSE))</f>
      </c>
      <c r="M77" s="128">
        <f>IF(E77="","",VLOOKUP(E77,'男子選手'!$B$2:$F$158,4,FALSE))</f>
      </c>
      <c r="N77" s="120" t="str">
        <f t="shared" si="25"/>
        <v>0.0000000</v>
      </c>
      <c r="O77" s="22"/>
    </row>
    <row r="78" spans="1:15" s="75" customFormat="1" ht="13.5">
      <c r="A78" s="139" t="s">
        <v>480</v>
      </c>
      <c r="B78" s="155" t="str">
        <f t="shared" si="22"/>
        <v>00600</v>
      </c>
      <c r="C78" s="129" t="str">
        <f>VLOOKUP(A78,'初期設定1'!$B$18:$C$38,2,FALSE)</f>
        <v>800m</v>
      </c>
      <c r="D78" s="130" t="str">
        <f>VLOOKUP(A78,'初期設定1'!$B$18:$D$40,3,FALSE)</f>
        <v>01T</v>
      </c>
      <c r="E78" s="131"/>
      <c r="F78" s="133"/>
      <c r="G78" s="133"/>
      <c r="H78" s="133"/>
      <c r="I78" s="134">
        <f t="shared" si="23"/>
      </c>
      <c r="J78" s="135">
        <f t="shared" si="24"/>
      </c>
      <c r="K78" s="135">
        <f>IF(E78="","",VLOOKUP(E78,'男子選手'!$B$2:$F$158,2,FALSE))</f>
      </c>
      <c r="L78" s="135">
        <f>IF(E78="","",VLOOKUP(E78,'男子選手'!$B$2:$F$158,5,FALSE))</f>
      </c>
      <c r="M78" s="135">
        <f>IF(E78="","",VLOOKUP(E78,'男子選手'!$B$2:$F$158,4,FALSE))</f>
      </c>
      <c r="N78" s="135" t="str">
        <f t="shared" si="25"/>
        <v>0.0000000</v>
      </c>
      <c r="O78" s="22"/>
    </row>
    <row r="79" spans="1:15" s="75" customFormat="1" ht="13.5">
      <c r="A79" s="73" t="s">
        <v>85</v>
      </c>
      <c r="B79" s="82" t="str">
        <f t="shared" si="22"/>
        <v>00800</v>
      </c>
      <c r="C79" s="122" t="str">
        <f>VLOOKUP(A79,'初期設定1'!$B$18:$C$38,2,FALSE)</f>
        <v>1500m</v>
      </c>
      <c r="D79" s="123" t="str">
        <f>VLOOKUP(A79,'初期設定1'!$B$18:$D$40,3,FALSE)</f>
        <v>01T</v>
      </c>
      <c r="E79" s="124"/>
      <c r="F79" s="126"/>
      <c r="G79" s="126"/>
      <c r="H79" s="126"/>
      <c r="I79" s="127">
        <f>IF(AND(F79="",G79="",H79=""),"",IF(D79="01T",IF(F79="",G79&amp;""""&amp;H79,F79&amp;"'"&amp;G79&amp;""""&amp;H79),IF(D79="02F",G79&amp;"m"&amp;H79,H79&amp;"点")))</f>
      </c>
      <c r="J79" s="128">
        <f>IF(E79="","",E79)</f>
      </c>
      <c r="K79" s="128">
        <f>IF(E79="","",VLOOKUP(E79,'男子選手'!$B$2:$F$158,2,FALSE))</f>
      </c>
      <c r="L79" s="128">
        <f>IF(E79="","",VLOOKUP(E79,'男子選手'!$B$2:$F$158,5,FALSE))</f>
      </c>
      <c r="M79" s="128">
        <f>IF(E79="","",VLOOKUP(E79,'男子選手'!$B$2:$F$158,4,FALSE))</f>
      </c>
      <c r="N79" s="128" t="str">
        <f>FIXED((F79*10000+G79*100+H79)/10000000,7)</f>
        <v>0.0000000</v>
      </c>
      <c r="O79" s="22"/>
    </row>
    <row r="80" spans="1:15" s="75" customFormat="1" ht="13.5">
      <c r="A80" s="73" t="s">
        <v>85</v>
      </c>
      <c r="B80" s="82" t="str">
        <f t="shared" si="22"/>
        <v>00800</v>
      </c>
      <c r="C80" s="114" t="str">
        <f>VLOOKUP(A80,'初期設定1'!$B$18:$C$38,2,FALSE)</f>
        <v>1500m</v>
      </c>
      <c r="D80" s="115" t="str">
        <f>VLOOKUP(A80,'初期設定1'!$B$18:$D$40,3,FALSE)</f>
        <v>01T</v>
      </c>
      <c r="E80" s="116"/>
      <c r="F80" s="118"/>
      <c r="G80" s="118"/>
      <c r="H80" s="118"/>
      <c r="I80" s="119">
        <f>IF(AND(F80="",G80="",H80=""),"",IF(D80="01T",IF(F80="",G80&amp;""""&amp;H80,F80&amp;"'"&amp;G80&amp;""""&amp;H80),IF(D80="02F",G80&amp;"m"&amp;H80,H80&amp;"点")))</f>
      </c>
      <c r="J80" s="120">
        <f>IF(E80="","",E80)</f>
      </c>
      <c r="K80" s="120">
        <f>IF(E80="","",VLOOKUP(E80,'男子選手'!$B$2:$F$158,2,FALSE))</f>
      </c>
      <c r="L80" s="120">
        <f>IF(E80="","",VLOOKUP(E80,'男子選手'!$B$2:$F$158,5,FALSE))</f>
      </c>
      <c r="M80" s="128">
        <f>IF(E80="","",VLOOKUP(E80,'男子選手'!$B$2:$F$158,4,FALSE))</f>
      </c>
      <c r="N80" s="120" t="str">
        <f>FIXED((F80*10000+G80*100+H80)/10000000,7)</f>
        <v>0.0000000</v>
      </c>
      <c r="O80" s="22"/>
    </row>
    <row r="81" spans="1:15" s="75" customFormat="1" ht="13.5">
      <c r="A81" s="73" t="s">
        <v>85</v>
      </c>
      <c r="B81" s="82" t="str">
        <f t="shared" si="22"/>
        <v>00800</v>
      </c>
      <c r="C81" s="114" t="str">
        <f>VLOOKUP(A81,'初期設定1'!$B$18:$C$38,2,FALSE)</f>
        <v>1500m</v>
      </c>
      <c r="D81" s="115" t="str">
        <f>VLOOKUP(A81,'初期設定1'!$B$18:$D$40,3,FALSE)</f>
        <v>01T</v>
      </c>
      <c r="E81" s="116"/>
      <c r="F81" s="118"/>
      <c r="G81" s="118"/>
      <c r="H81" s="118"/>
      <c r="I81" s="119">
        <f>IF(AND(F81="",G81="",H81=""),"",IF(D81="01T",IF(F81="",G81&amp;""""&amp;H81,F81&amp;"'"&amp;G81&amp;""""&amp;H81),IF(D81="02F",G81&amp;"m"&amp;H81,H81&amp;"点")))</f>
      </c>
      <c r="J81" s="120">
        <f>IF(E81="","",E81)</f>
      </c>
      <c r="K81" s="120">
        <f>IF(E81="","",VLOOKUP(E81,'男子選手'!$B$2:$F$158,2,FALSE))</f>
      </c>
      <c r="L81" s="120">
        <f>IF(E81="","",VLOOKUP(E81,'男子選手'!$B$2:$F$158,5,FALSE))</f>
      </c>
      <c r="M81" s="128">
        <f>IF(E81="","",VLOOKUP(E81,'男子選手'!$B$2:$F$158,4,FALSE))</f>
      </c>
      <c r="N81" s="120" t="str">
        <f>FIXED((F81*10000+G81*100+H81)/10000000,7)</f>
        <v>0.0000000</v>
      </c>
      <c r="O81" s="22"/>
    </row>
    <row r="82" spans="1:15" s="75" customFormat="1" ht="13.5">
      <c r="A82" s="73" t="s">
        <v>85</v>
      </c>
      <c r="B82" s="82" t="str">
        <f t="shared" si="22"/>
        <v>00800</v>
      </c>
      <c r="C82" s="114" t="str">
        <f>VLOOKUP(A82,'初期設定1'!$B$18:$C$38,2,FALSE)</f>
        <v>1500m</v>
      </c>
      <c r="D82" s="115" t="str">
        <f>VLOOKUP(A82,'初期設定1'!$B$18:$D$40,3,FALSE)</f>
        <v>01T</v>
      </c>
      <c r="E82" s="116"/>
      <c r="F82" s="118"/>
      <c r="G82" s="118"/>
      <c r="H82" s="118"/>
      <c r="I82" s="119">
        <f>IF(AND(F82="",G82="",H82=""),"",IF(D82="01T",IF(F82="",G82&amp;""""&amp;H82,F82&amp;"'"&amp;G82&amp;""""&amp;H82),IF(D82="02F",G82&amp;"m"&amp;H82,H82&amp;"点")))</f>
      </c>
      <c r="J82" s="120">
        <f>IF(E82="","",E82)</f>
      </c>
      <c r="K82" s="120">
        <f>IF(E82="","",VLOOKUP(E82,'男子選手'!$B$2:$F$158,2,FALSE))</f>
      </c>
      <c r="L82" s="120">
        <f>IF(E82="","",VLOOKUP(E82,'男子選手'!$B$2:$F$158,5,FALSE))</f>
      </c>
      <c r="M82" s="128">
        <f>IF(E82="","",VLOOKUP(E82,'男子選手'!$B$2:$F$158,4,FALSE))</f>
      </c>
      <c r="N82" s="120" t="str">
        <f>FIXED((F82*10000+G82*100+H82)/10000000,7)</f>
        <v>0.0000000</v>
      </c>
      <c r="O82" s="22"/>
    </row>
    <row r="83" spans="1:15" s="75" customFormat="1" ht="13.5">
      <c r="A83" s="73" t="s">
        <v>85</v>
      </c>
      <c r="B83" s="82" t="str">
        <f aca="true" t="shared" si="26" ref="B83:B93">A83&amp;E83</f>
        <v>00800</v>
      </c>
      <c r="C83" s="114" t="str">
        <f>VLOOKUP(A83,'初期設定1'!$B$18:$C$38,2,FALSE)</f>
        <v>1500m</v>
      </c>
      <c r="D83" s="115" t="str">
        <f>VLOOKUP(A83,'初期設定1'!$B$18:$D$40,3,FALSE)</f>
        <v>01T</v>
      </c>
      <c r="E83" s="116"/>
      <c r="F83" s="118"/>
      <c r="G83" s="118"/>
      <c r="H83" s="118"/>
      <c r="I83" s="119">
        <f aca="true" t="shared" si="27" ref="I83:I93">IF(AND(F83="",G83="",H83=""),"",IF(D83="01T",IF(F83="",G83&amp;""""&amp;H83,F83&amp;"'"&amp;G83&amp;""""&amp;H83),IF(D83="02F",G83&amp;"m"&amp;H83,H83&amp;"点")))</f>
      </c>
      <c r="J83" s="120">
        <f aca="true" t="shared" si="28" ref="J83:J93">IF(E83="","",E83)</f>
      </c>
      <c r="K83" s="120">
        <f>IF(E83="","",VLOOKUP(E83,'男子選手'!$B$2:$F$158,2,FALSE))</f>
      </c>
      <c r="L83" s="120">
        <f>IF(E83="","",VLOOKUP(E83,'男子選手'!$B$2:$F$158,5,FALSE))</f>
      </c>
      <c r="M83" s="128">
        <f>IF(E83="","",VLOOKUP(E83,'男子選手'!$B$2:$F$158,4,FALSE))</f>
      </c>
      <c r="N83" s="120" t="str">
        <f aca="true" t="shared" si="29" ref="N83:N93">FIXED((F83*10000+G83*100+H83)/10000000,7)</f>
        <v>0.0000000</v>
      </c>
      <c r="O83" s="22"/>
    </row>
    <row r="84" spans="1:15" s="75" customFormat="1" ht="13.5">
      <c r="A84" s="73" t="s">
        <v>85</v>
      </c>
      <c r="B84" s="82" t="str">
        <f t="shared" si="26"/>
        <v>00800</v>
      </c>
      <c r="C84" s="114" t="str">
        <f>VLOOKUP(A84,'初期設定1'!$B$18:$C$38,2,FALSE)</f>
        <v>1500m</v>
      </c>
      <c r="D84" s="115" t="str">
        <f>VLOOKUP(A84,'初期設定1'!$B$18:$D$40,3,FALSE)</f>
        <v>01T</v>
      </c>
      <c r="E84" s="116"/>
      <c r="F84" s="118"/>
      <c r="G84" s="118"/>
      <c r="H84" s="118"/>
      <c r="I84" s="119">
        <f t="shared" si="27"/>
      </c>
      <c r="J84" s="120">
        <f t="shared" si="28"/>
      </c>
      <c r="K84" s="120">
        <f>IF(E84="","",VLOOKUP(E84,'男子選手'!$B$2:$F$158,2,FALSE))</f>
      </c>
      <c r="L84" s="120">
        <f>IF(E84="","",VLOOKUP(E84,'男子選手'!$B$2:$F$158,5,FALSE))</f>
      </c>
      <c r="M84" s="128">
        <f>IF(E84="","",VLOOKUP(E84,'男子選手'!$B$2:$F$158,4,FALSE))</f>
      </c>
      <c r="N84" s="120" t="str">
        <f t="shared" si="29"/>
        <v>0.0000000</v>
      </c>
      <c r="O84" s="22"/>
    </row>
    <row r="85" spans="1:15" s="75" customFormat="1" ht="13.5">
      <c r="A85" s="73" t="s">
        <v>85</v>
      </c>
      <c r="B85" s="82" t="str">
        <f t="shared" si="26"/>
        <v>00800</v>
      </c>
      <c r="C85" s="114" t="str">
        <f>VLOOKUP(A85,'初期設定1'!$B$18:$C$38,2,FALSE)</f>
        <v>1500m</v>
      </c>
      <c r="D85" s="115" t="str">
        <f>VLOOKUP(A85,'初期設定1'!$B$18:$D$40,3,FALSE)</f>
        <v>01T</v>
      </c>
      <c r="E85" s="116"/>
      <c r="F85" s="118"/>
      <c r="G85" s="118"/>
      <c r="H85" s="118"/>
      <c r="I85" s="119">
        <f t="shared" si="27"/>
      </c>
      <c r="J85" s="120">
        <f t="shared" si="28"/>
      </c>
      <c r="K85" s="120">
        <f>IF(E85="","",VLOOKUP(E85,'男子選手'!$B$2:$F$158,2,FALSE))</f>
      </c>
      <c r="L85" s="120">
        <f>IF(E85="","",VLOOKUP(E85,'男子選手'!$B$2:$F$158,5,FALSE))</f>
      </c>
      <c r="M85" s="128">
        <f>IF(E85="","",VLOOKUP(E85,'男子選手'!$B$2:$F$158,4,FALSE))</f>
      </c>
      <c r="N85" s="120" t="str">
        <f t="shared" si="29"/>
        <v>0.0000000</v>
      </c>
      <c r="O85" s="22"/>
    </row>
    <row r="86" spans="1:15" s="75" customFormat="1" ht="13.5">
      <c r="A86" s="73" t="s">
        <v>85</v>
      </c>
      <c r="B86" s="82" t="str">
        <f t="shared" si="26"/>
        <v>00800</v>
      </c>
      <c r="C86" s="114" t="str">
        <f>VLOOKUP(A86,'初期設定1'!$B$18:$C$38,2,FALSE)</f>
        <v>1500m</v>
      </c>
      <c r="D86" s="115" t="str">
        <f>VLOOKUP(A86,'初期設定1'!$B$18:$D$40,3,FALSE)</f>
        <v>01T</v>
      </c>
      <c r="E86" s="116"/>
      <c r="F86" s="118"/>
      <c r="G86" s="118"/>
      <c r="H86" s="118"/>
      <c r="I86" s="119">
        <f t="shared" si="27"/>
      </c>
      <c r="J86" s="120">
        <f t="shared" si="28"/>
      </c>
      <c r="K86" s="120">
        <f>IF(E86="","",VLOOKUP(E86,'男子選手'!$B$2:$F$158,2,FALSE))</f>
      </c>
      <c r="L86" s="120">
        <f>IF(E86="","",VLOOKUP(E86,'男子選手'!$B$2:$F$158,5,FALSE))</f>
      </c>
      <c r="M86" s="128">
        <f>IF(E86="","",VLOOKUP(E86,'男子選手'!$B$2:$F$158,4,FALSE))</f>
      </c>
      <c r="N86" s="120" t="str">
        <f t="shared" si="29"/>
        <v>0.0000000</v>
      </c>
      <c r="O86" s="22"/>
    </row>
    <row r="87" spans="1:15" s="75" customFormat="1" ht="13.5">
      <c r="A87" s="73" t="s">
        <v>85</v>
      </c>
      <c r="B87" s="82" t="str">
        <f t="shared" si="26"/>
        <v>00800</v>
      </c>
      <c r="C87" s="114" t="str">
        <f>VLOOKUP(A87,'初期設定1'!$B$18:$C$38,2,FALSE)</f>
        <v>1500m</v>
      </c>
      <c r="D87" s="115" t="str">
        <f>VLOOKUP(A87,'初期設定1'!$B$18:$D$40,3,FALSE)</f>
        <v>01T</v>
      </c>
      <c r="E87" s="116"/>
      <c r="F87" s="118"/>
      <c r="G87" s="118"/>
      <c r="H87" s="118"/>
      <c r="I87" s="119">
        <f t="shared" si="27"/>
      </c>
      <c r="J87" s="120">
        <f t="shared" si="28"/>
      </c>
      <c r="K87" s="120">
        <f>IF(E87="","",VLOOKUP(E87,'男子選手'!$B$2:$F$158,2,FALSE))</f>
      </c>
      <c r="L87" s="120">
        <f>IF(E87="","",VLOOKUP(E87,'男子選手'!$B$2:$F$158,5,FALSE))</f>
      </c>
      <c r="M87" s="128">
        <f>IF(E87="","",VLOOKUP(E87,'男子選手'!$B$2:$F$158,4,FALSE))</f>
      </c>
      <c r="N87" s="120" t="str">
        <f t="shared" si="29"/>
        <v>0.0000000</v>
      </c>
      <c r="O87" s="22"/>
    </row>
    <row r="88" spans="1:15" s="75" customFormat="1" ht="13.5">
      <c r="A88" s="73" t="s">
        <v>85</v>
      </c>
      <c r="B88" s="82" t="str">
        <f t="shared" si="26"/>
        <v>00800</v>
      </c>
      <c r="C88" s="114" t="str">
        <f>VLOOKUP(A88,'初期設定1'!$B$18:$C$38,2,FALSE)</f>
        <v>1500m</v>
      </c>
      <c r="D88" s="115" t="str">
        <f>VLOOKUP(A88,'初期設定1'!$B$18:$D$40,3,FALSE)</f>
        <v>01T</v>
      </c>
      <c r="E88" s="116"/>
      <c r="F88" s="118"/>
      <c r="G88" s="118"/>
      <c r="H88" s="118"/>
      <c r="I88" s="119">
        <f t="shared" si="27"/>
      </c>
      <c r="J88" s="120">
        <f t="shared" si="28"/>
      </c>
      <c r="K88" s="120">
        <f>IF(E88="","",VLOOKUP(E88,'男子選手'!$B$2:$F$158,2,FALSE))</f>
      </c>
      <c r="L88" s="120">
        <f>IF(E88="","",VLOOKUP(E88,'男子選手'!$B$2:$F$158,5,FALSE))</f>
      </c>
      <c r="M88" s="128">
        <f>IF(E88="","",VLOOKUP(E88,'男子選手'!$B$2:$F$158,4,FALSE))</f>
      </c>
      <c r="N88" s="120" t="str">
        <f t="shared" si="29"/>
        <v>0.0000000</v>
      </c>
      <c r="O88" s="22"/>
    </row>
    <row r="89" spans="1:15" s="75" customFormat="1" ht="13.5">
      <c r="A89" s="73" t="s">
        <v>85</v>
      </c>
      <c r="B89" s="82" t="str">
        <f t="shared" si="26"/>
        <v>00800</v>
      </c>
      <c r="C89" s="114" t="str">
        <f>VLOOKUP(A89,'初期設定1'!$B$18:$C$38,2,FALSE)</f>
        <v>1500m</v>
      </c>
      <c r="D89" s="115" t="str">
        <f>VLOOKUP(A89,'初期設定1'!$B$18:$D$40,3,FALSE)</f>
        <v>01T</v>
      </c>
      <c r="E89" s="116"/>
      <c r="F89" s="118"/>
      <c r="G89" s="118"/>
      <c r="H89" s="118"/>
      <c r="I89" s="119">
        <f t="shared" si="27"/>
      </c>
      <c r="J89" s="120">
        <f t="shared" si="28"/>
      </c>
      <c r="K89" s="120">
        <f>IF(E89="","",VLOOKUP(E89,'男子選手'!$B$2:$F$158,2,FALSE))</f>
      </c>
      <c r="L89" s="120">
        <f>IF(E89="","",VLOOKUP(E89,'男子選手'!$B$2:$F$158,5,FALSE))</f>
      </c>
      <c r="M89" s="128">
        <f>IF(E89="","",VLOOKUP(E89,'男子選手'!$B$2:$F$158,4,FALSE))</f>
      </c>
      <c r="N89" s="120" t="str">
        <f t="shared" si="29"/>
        <v>0.0000000</v>
      </c>
      <c r="O89" s="22"/>
    </row>
    <row r="90" spans="1:15" s="75" customFormat="1" ht="13.5">
      <c r="A90" s="73" t="s">
        <v>85</v>
      </c>
      <c r="B90" s="82" t="str">
        <f t="shared" si="26"/>
        <v>00800</v>
      </c>
      <c r="C90" s="114" t="str">
        <f>VLOOKUP(A90,'初期設定1'!$B$18:$C$38,2,FALSE)</f>
        <v>1500m</v>
      </c>
      <c r="D90" s="115" t="str">
        <f>VLOOKUP(A90,'初期設定1'!$B$18:$D$40,3,FALSE)</f>
        <v>01T</v>
      </c>
      <c r="E90" s="116"/>
      <c r="F90" s="118"/>
      <c r="G90" s="118"/>
      <c r="H90" s="118"/>
      <c r="I90" s="119">
        <f t="shared" si="27"/>
      </c>
      <c r="J90" s="120">
        <f t="shared" si="28"/>
      </c>
      <c r="K90" s="120">
        <f>IF(E90="","",VLOOKUP(E90,'男子選手'!$B$2:$F$158,2,FALSE))</f>
      </c>
      <c r="L90" s="120">
        <f>IF(E90="","",VLOOKUP(E90,'男子選手'!$B$2:$F$158,5,FALSE))</f>
      </c>
      <c r="M90" s="128">
        <f>IF(E90="","",VLOOKUP(E90,'男子選手'!$B$2:$F$158,4,FALSE))</f>
      </c>
      <c r="N90" s="120" t="str">
        <f t="shared" si="29"/>
        <v>0.0000000</v>
      </c>
      <c r="O90" s="22"/>
    </row>
    <row r="91" spans="1:15" s="75" customFormat="1" ht="13.5">
      <c r="A91" s="73" t="s">
        <v>85</v>
      </c>
      <c r="B91" s="82" t="str">
        <f t="shared" si="26"/>
        <v>00800</v>
      </c>
      <c r="C91" s="114" t="str">
        <f>VLOOKUP(A91,'初期設定1'!$B$18:$C$38,2,FALSE)</f>
        <v>1500m</v>
      </c>
      <c r="D91" s="115" t="str">
        <f>VLOOKUP(A91,'初期設定1'!$B$18:$D$40,3,FALSE)</f>
        <v>01T</v>
      </c>
      <c r="E91" s="116"/>
      <c r="F91" s="118"/>
      <c r="G91" s="118"/>
      <c r="H91" s="118"/>
      <c r="I91" s="119">
        <f t="shared" si="27"/>
      </c>
      <c r="J91" s="120">
        <f t="shared" si="28"/>
      </c>
      <c r="K91" s="120">
        <f>IF(E91="","",VLOOKUP(E91,'男子選手'!$B$2:$F$158,2,FALSE))</f>
      </c>
      <c r="L91" s="120">
        <f>IF(E91="","",VLOOKUP(E91,'男子選手'!$B$2:$F$158,5,FALSE))</f>
      </c>
      <c r="M91" s="128">
        <f>IF(E91="","",VLOOKUP(E91,'男子選手'!$B$2:$F$158,4,FALSE))</f>
      </c>
      <c r="N91" s="120" t="str">
        <f t="shared" si="29"/>
        <v>0.0000000</v>
      </c>
      <c r="O91" s="22"/>
    </row>
    <row r="92" spans="1:15" s="75" customFormat="1" ht="13.5">
      <c r="A92" s="73" t="s">
        <v>85</v>
      </c>
      <c r="B92" s="82" t="str">
        <f t="shared" si="26"/>
        <v>00800</v>
      </c>
      <c r="C92" s="114" t="str">
        <f>VLOOKUP(A92,'初期設定1'!$B$18:$C$38,2,FALSE)</f>
        <v>1500m</v>
      </c>
      <c r="D92" s="115" t="str">
        <f>VLOOKUP(A92,'初期設定1'!$B$18:$D$40,3,FALSE)</f>
        <v>01T</v>
      </c>
      <c r="E92" s="116"/>
      <c r="F92" s="118"/>
      <c r="G92" s="118"/>
      <c r="H92" s="118"/>
      <c r="I92" s="119">
        <f t="shared" si="27"/>
      </c>
      <c r="J92" s="120">
        <f t="shared" si="28"/>
      </c>
      <c r="K92" s="120">
        <f>IF(E92="","",VLOOKUP(E92,'男子選手'!$B$2:$F$158,2,FALSE))</f>
      </c>
      <c r="L92" s="120">
        <f>IF(E92="","",VLOOKUP(E92,'男子選手'!$B$2:$F$158,5,FALSE))</f>
      </c>
      <c r="M92" s="128">
        <f>IF(E92="","",VLOOKUP(E92,'男子選手'!$B$2:$F$158,4,FALSE))</f>
      </c>
      <c r="N92" s="120" t="str">
        <f t="shared" si="29"/>
        <v>0.0000000</v>
      </c>
      <c r="O92" s="22"/>
    </row>
    <row r="93" spans="1:15" s="75" customFormat="1" ht="13.5">
      <c r="A93" s="73" t="s">
        <v>85</v>
      </c>
      <c r="B93" s="82" t="str">
        <f t="shared" si="26"/>
        <v>00800</v>
      </c>
      <c r="C93" s="114" t="str">
        <f>VLOOKUP(A93,'初期設定1'!$B$18:$C$38,2,FALSE)</f>
        <v>1500m</v>
      </c>
      <c r="D93" s="115" t="str">
        <f>VLOOKUP(A93,'初期設定1'!$B$18:$D$40,3,FALSE)</f>
        <v>01T</v>
      </c>
      <c r="E93" s="116"/>
      <c r="F93" s="118"/>
      <c r="G93" s="118"/>
      <c r="H93" s="118"/>
      <c r="I93" s="119">
        <f t="shared" si="27"/>
      </c>
      <c r="J93" s="120">
        <f t="shared" si="28"/>
      </c>
      <c r="K93" s="120">
        <f>IF(E93="","",VLOOKUP(E93,'男子選手'!$B$2:$F$158,2,FALSE))</f>
      </c>
      <c r="L93" s="120">
        <f>IF(E93="","",VLOOKUP(E93,'男子選手'!$B$2:$F$158,5,FALSE))</f>
      </c>
      <c r="M93" s="128">
        <f>IF(E93="","",VLOOKUP(E93,'男子選手'!$B$2:$F$158,4,FALSE))</f>
      </c>
      <c r="N93" s="120" t="str">
        <f t="shared" si="29"/>
        <v>0.0000000</v>
      </c>
      <c r="O93" s="22"/>
    </row>
    <row r="94" spans="1:15" s="75" customFormat="1" ht="13.5">
      <c r="A94" s="73" t="s">
        <v>85</v>
      </c>
      <c r="B94" s="82" t="str">
        <f aca="true" t="shared" si="30" ref="B94:B101">A94&amp;E94</f>
        <v>00800</v>
      </c>
      <c r="C94" s="114" t="str">
        <f>VLOOKUP(A94,'初期設定1'!$B$18:$C$38,2,FALSE)</f>
        <v>1500m</v>
      </c>
      <c r="D94" s="115" t="str">
        <f>VLOOKUP(A94,'初期設定1'!$B$18:$D$40,3,FALSE)</f>
        <v>01T</v>
      </c>
      <c r="E94" s="116"/>
      <c r="F94" s="118"/>
      <c r="G94" s="118"/>
      <c r="H94" s="118"/>
      <c r="I94" s="119">
        <f aca="true" t="shared" si="31" ref="I94:I101">IF(AND(F94="",G94="",H94=""),"",IF(D94="01T",IF(F94="",G94&amp;""""&amp;H94,F94&amp;"'"&amp;G94&amp;""""&amp;H94),IF(D94="02F",G94&amp;"m"&amp;H94,H94&amp;"点")))</f>
      </c>
      <c r="J94" s="120">
        <f aca="true" t="shared" si="32" ref="J94:J101">IF(E94="","",E94)</f>
      </c>
      <c r="K94" s="120">
        <f>IF(E94="","",VLOOKUP(E94,'男子選手'!$B$2:$F$158,2,FALSE))</f>
      </c>
      <c r="L94" s="120">
        <f>IF(E94="","",VLOOKUP(E94,'男子選手'!$B$2:$F$158,5,FALSE))</f>
      </c>
      <c r="M94" s="128">
        <f>IF(E94="","",VLOOKUP(E94,'男子選手'!$B$2:$F$158,4,FALSE))</f>
      </c>
      <c r="N94" s="120" t="str">
        <f aca="true" t="shared" si="33" ref="N94:N101">FIXED((F94*10000+G94*100+H94)/10000000,7)</f>
        <v>0.0000000</v>
      </c>
      <c r="O94" s="22"/>
    </row>
    <row r="95" spans="1:15" s="75" customFormat="1" ht="13.5">
      <c r="A95" s="73" t="s">
        <v>85</v>
      </c>
      <c r="B95" s="82" t="str">
        <f t="shared" si="30"/>
        <v>00800</v>
      </c>
      <c r="C95" s="114" t="str">
        <f>VLOOKUP(A95,'初期設定1'!$B$18:$C$38,2,FALSE)</f>
        <v>1500m</v>
      </c>
      <c r="D95" s="115" t="str">
        <f>VLOOKUP(A95,'初期設定1'!$B$18:$D$40,3,FALSE)</f>
        <v>01T</v>
      </c>
      <c r="E95" s="116"/>
      <c r="F95" s="118"/>
      <c r="G95" s="118"/>
      <c r="H95" s="118"/>
      <c r="I95" s="119">
        <f t="shared" si="31"/>
      </c>
      <c r="J95" s="120">
        <f t="shared" si="32"/>
      </c>
      <c r="K95" s="120">
        <f>IF(E95="","",VLOOKUP(E95,'男子選手'!$B$2:$F$158,2,FALSE))</f>
      </c>
      <c r="L95" s="120">
        <f>IF(E95="","",VLOOKUP(E95,'男子選手'!$B$2:$F$158,5,FALSE))</f>
      </c>
      <c r="M95" s="128">
        <f>IF(E95="","",VLOOKUP(E95,'男子選手'!$B$2:$F$158,4,FALSE))</f>
      </c>
      <c r="N95" s="120" t="str">
        <f t="shared" si="33"/>
        <v>0.0000000</v>
      </c>
      <c r="O95" s="22"/>
    </row>
    <row r="96" spans="1:15" s="75" customFormat="1" ht="13.5">
      <c r="A96" s="73" t="s">
        <v>85</v>
      </c>
      <c r="B96" s="82" t="str">
        <f t="shared" si="30"/>
        <v>00800</v>
      </c>
      <c r="C96" s="114" t="str">
        <f>VLOOKUP(A96,'初期設定1'!$B$18:$C$38,2,FALSE)</f>
        <v>1500m</v>
      </c>
      <c r="D96" s="115" t="str">
        <f>VLOOKUP(A96,'初期設定1'!$B$18:$D$40,3,FALSE)</f>
        <v>01T</v>
      </c>
      <c r="E96" s="116"/>
      <c r="F96" s="118"/>
      <c r="G96" s="118"/>
      <c r="H96" s="118"/>
      <c r="I96" s="119">
        <f t="shared" si="31"/>
      </c>
      <c r="J96" s="120">
        <f t="shared" si="32"/>
      </c>
      <c r="K96" s="120">
        <f>IF(E96="","",VLOOKUP(E96,'男子選手'!$B$2:$F$158,2,FALSE))</f>
      </c>
      <c r="L96" s="120">
        <f>IF(E96="","",VLOOKUP(E96,'男子選手'!$B$2:$F$158,5,FALSE))</f>
      </c>
      <c r="M96" s="128">
        <f>IF(E96="","",VLOOKUP(E96,'男子選手'!$B$2:$F$158,4,FALSE))</f>
      </c>
      <c r="N96" s="120" t="str">
        <f t="shared" si="33"/>
        <v>0.0000000</v>
      </c>
      <c r="O96" s="22"/>
    </row>
    <row r="97" spans="1:15" s="75" customFormat="1" ht="13.5">
      <c r="A97" s="73" t="s">
        <v>85</v>
      </c>
      <c r="B97" s="82" t="str">
        <f t="shared" si="30"/>
        <v>00800</v>
      </c>
      <c r="C97" s="114" t="str">
        <f>VLOOKUP(A97,'初期設定1'!$B$18:$C$38,2,FALSE)</f>
        <v>1500m</v>
      </c>
      <c r="D97" s="115" t="str">
        <f>VLOOKUP(A97,'初期設定1'!$B$18:$D$40,3,FALSE)</f>
        <v>01T</v>
      </c>
      <c r="E97" s="116"/>
      <c r="F97" s="118"/>
      <c r="G97" s="118"/>
      <c r="H97" s="118"/>
      <c r="I97" s="119">
        <f t="shared" si="31"/>
      </c>
      <c r="J97" s="120">
        <f t="shared" si="32"/>
      </c>
      <c r="K97" s="120">
        <f>IF(E97="","",VLOOKUP(E97,'男子選手'!$B$2:$F$158,2,FALSE))</f>
      </c>
      <c r="L97" s="120">
        <f>IF(E97="","",VLOOKUP(E97,'男子選手'!$B$2:$F$158,5,FALSE))</f>
      </c>
      <c r="M97" s="128">
        <f>IF(E97="","",VLOOKUP(E97,'男子選手'!$B$2:$F$158,4,FALSE))</f>
      </c>
      <c r="N97" s="120" t="str">
        <f t="shared" si="33"/>
        <v>0.0000000</v>
      </c>
      <c r="O97" s="22"/>
    </row>
    <row r="98" spans="1:15" s="75" customFormat="1" ht="13.5">
      <c r="A98" s="73" t="s">
        <v>85</v>
      </c>
      <c r="B98" s="82" t="str">
        <f t="shared" si="30"/>
        <v>00800</v>
      </c>
      <c r="C98" s="114" t="str">
        <f>VLOOKUP(A98,'初期設定1'!$B$18:$C$38,2,FALSE)</f>
        <v>1500m</v>
      </c>
      <c r="D98" s="115" t="str">
        <f>VLOOKUP(A98,'初期設定1'!$B$18:$D$40,3,FALSE)</f>
        <v>01T</v>
      </c>
      <c r="E98" s="116"/>
      <c r="F98" s="118"/>
      <c r="G98" s="118"/>
      <c r="H98" s="118"/>
      <c r="I98" s="119">
        <f t="shared" si="31"/>
      </c>
      <c r="J98" s="120">
        <f t="shared" si="32"/>
      </c>
      <c r="K98" s="120">
        <f>IF(E98="","",VLOOKUP(E98,'男子選手'!$B$2:$F$158,2,FALSE))</f>
      </c>
      <c r="L98" s="120">
        <f>IF(E98="","",VLOOKUP(E98,'男子選手'!$B$2:$F$158,5,FALSE))</f>
      </c>
      <c r="M98" s="128">
        <f>IF(E98="","",VLOOKUP(E98,'男子選手'!$B$2:$F$158,4,FALSE))</f>
      </c>
      <c r="N98" s="120" t="str">
        <f t="shared" si="33"/>
        <v>0.0000000</v>
      </c>
      <c r="O98" s="22"/>
    </row>
    <row r="99" spans="1:15" s="75" customFormat="1" ht="13.5">
      <c r="A99" s="73" t="s">
        <v>85</v>
      </c>
      <c r="B99" s="82" t="str">
        <f t="shared" si="30"/>
        <v>00800</v>
      </c>
      <c r="C99" s="114" t="str">
        <f>VLOOKUP(A99,'初期設定1'!$B$18:$C$38,2,FALSE)</f>
        <v>1500m</v>
      </c>
      <c r="D99" s="115" t="str">
        <f>VLOOKUP(A99,'初期設定1'!$B$18:$D$40,3,FALSE)</f>
        <v>01T</v>
      </c>
      <c r="E99" s="116"/>
      <c r="F99" s="118"/>
      <c r="G99" s="118"/>
      <c r="H99" s="118"/>
      <c r="I99" s="119">
        <f t="shared" si="31"/>
      </c>
      <c r="J99" s="120">
        <f t="shared" si="32"/>
      </c>
      <c r="K99" s="120">
        <f>IF(E99="","",VLOOKUP(E99,'男子選手'!$B$2:$F$158,2,FALSE))</f>
      </c>
      <c r="L99" s="120">
        <f>IF(E99="","",VLOOKUP(E99,'男子選手'!$B$2:$F$158,5,FALSE))</f>
      </c>
      <c r="M99" s="128">
        <f>IF(E99="","",VLOOKUP(E99,'男子選手'!$B$2:$F$158,4,FALSE))</f>
      </c>
      <c r="N99" s="120" t="str">
        <f t="shared" si="33"/>
        <v>0.0000000</v>
      </c>
      <c r="O99" s="22"/>
    </row>
    <row r="100" spans="1:15" s="75" customFormat="1" ht="13.5">
      <c r="A100" s="73" t="s">
        <v>85</v>
      </c>
      <c r="B100" s="82" t="str">
        <f t="shared" si="30"/>
        <v>00800</v>
      </c>
      <c r="C100" s="114" t="str">
        <f>VLOOKUP(A100,'初期設定1'!$B$18:$C$38,2,FALSE)</f>
        <v>1500m</v>
      </c>
      <c r="D100" s="115" t="str">
        <f>VLOOKUP(A100,'初期設定1'!$B$18:$D$40,3,FALSE)</f>
        <v>01T</v>
      </c>
      <c r="E100" s="116"/>
      <c r="F100" s="118"/>
      <c r="G100" s="118"/>
      <c r="H100" s="118"/>
      <c r="I100" s="119">
        <f t="shared" si="31"/>
      </c>
      <c r="J100" s="120">
        <f t="shared" si="32"/>
      </c>
      <c r="K100" s="120">
        <f>IF(E100="","",VLOOKUP(E100,'男子選手'!$B$2:$F$158,2,FALSE))</f>
      </c>
      <c r="L100" s="120">
        <f>IF(E100="","",VLOOKUP(E100,'男子選手'!$B$2:$F$158,5,FALSE))</f>
      </c>
      <c r="M100" s="128">
        <f>IF(E100="","",VLOOKUP(E100,'男子選手'!$B$2:$F$158,4,FALSE))</f>
      </c>
      <c r="N100" s="120" t="str">
        <f t="shared" si="33"/>
        <v>0.0000000</v>
      </c>
      <c r="O100" s="22"/>
    </row>
    <row r="101" spans="1:15" s="75" customFormat="1" ht="13.5">
      <c r="A101" s="73" t="s">
        <v>85</v>
      </c>
      <c r="B101" s="82" t="str">
        <f t="shared" si="30"/>
        <v>00800</v>
      </c>
      <c r="C101" s="129" t="str">
        <f>VLOOKUP(A101,'初期設定1'!$B$18:$C$38,2,FALSE)</f>
        <v>1500m</v>
      </c>
      <c r="D101" s="130" t="str">
        <f>VLOOKUP(A101,'初期設定1'!$B$18:$D$40,3,FALSE)</f>
        <v>01T</v>
      </c>
      <c r="E101" s="131"/>
      <c r="F101" s="133"/>
      <c r="G101" s="133"/>
      <c r="H101" s="133"/>
      <c r="I101" s="134">
        <f t="shared" si="31"/>
      </c>
      <c r="J101" s="135">
        <f t="shared" si="32"/>
      </c>
      <c r="K101" s="135">
        <f>IF(E101="","",VLOOKUP(E101,'男子選手'!$B$2:$F$158,2,FALSE))</f>
      </c>
      <c r="L101" s="135">
        <f>IF(E101="","",VLOOKUP(E101,'男子選手'!$B$2:$F$158,5,FALSE))</f>
      </c>
      <c r="M101" s="135">
        <f>IF(E101="","",VLOOKUP(E101,'男子選手'!$B$2:$F$158,4,FALSE))</f>
      </c>
      <c r="N101" s="135" t="str">
        <f t="shared" si="33"/>
        <v>0.0000000</v>
      </c>
      <c r="O101" s="22"/>
    </row>
    <row r="102" spans="1:15" s="75" customFormat="1" ht="13.5">
      <c r="A102" s="73" t="s">
        <v>87</v>
      </c>
      <c r="B102" s="82" t="str">
        <f aca="true" t="shared" si="34" ref="B102:B107">A102&amp;E102</f>
        <v>01100</v>
      </c>
      <c r="C102" s="122" t="str">
        <f>VLOOKUP(A102,'初期設定1'!$B$18:$C$38,2,FALSE)</f>
        <v>5000m</v>
      </c>
      <c r="D102" s="123" t="str">
        <f>VLOOKUP(A102,'初期設定1'!$B$18:$D$40,3,FALSE)</f>
        <v>01T</v>
      </c>
      <c r="E102" s="124"/>
      <c r="F102" s="126"/>
      <c r="G102" s="126"/>
      <c r="H102" s="126"/>
      <c r="I102" s="127">
        <f aca="true" t="shared" si="35" ref="I102:I107">IF(AND(F102="",G102="",H102=""),"",IF(D102="01T",IF(F102="",G102&amp;""""&amp;H102,F102&amp;"'"&amp;G102&amp;""""&amp;H102),IF(D102="02F",G102&amp;"m"&amp;H102,H102&amp;"点")))</f>
      </c>
      <c r="J102" s="128">
        <f aca="true" t="shared" si="36" ref="J102:J107">IF(E102="","",E102)</f>
      </c>
      <c r="K102" s="128">
        <f>IF(E102="","",VLOOKUP(E102,'男子選手'!$B$2:$F$158,2,FALSE))</f>
      </c>
      <c r="L102" s="128">
        <f>IF(E102="","",VLOOKUP(E102,'男子選手'!$B$2:$F$158,5,FALSE))</f>
      </c>
      <c r="M102" s="128">
        <f>IF(E102="","",VLOOKUP(E102,'男子選手'!$B$2:$F$158,4,FALSE))</f>
      </c>
      <c r="N102" s="128" t="str">
        <f aca="true" t="shared" si="37" ref="N102:N107">FIXED((F102*10000+G102*100+H102)/10000000,7)</f>
        <v>0.0000000</v>
      </c>
      <c r="O102" s="22"/>
    </row>
    <row r="103" spans="1:15" s="75" customFormat="1" ht="13.5">
      <c r="A103" s="73" t="s">
        <v>87</v>
      </c>
      <c r="B103" s="82" t="str">
        <f t="shared" si="34"/>
        <v>01100</v>
      </c>
      <c r="C103" s="114" t="str">
        <f>VLOOKUP(A103,'初期設定1'!$B$18:$C$38,2,FALSE)</f>
        <v>5000m</v>
      </c>
      <c r="D103" s="115" t="str">
        <f>VLOOKUP(A103,'初期設定1'!$B$18:$D$40,3,FALSE)</f>
        <v>01T</v>
      </c>
      <c r="E103" s="116"/>
      <c r="F103" s="118"/>
      <c r="G103" s="118"/>
      <c r="H103" s="118"/>
      <c r="I103" s="119">
        <f t="shared" si="35"/>
      </c>
      <c r="J103" s="120">
        <f t="shared" si="36"/>
      </c>
      <c r="K103" s="120">
        <f>IF(E103="","",VLOOKUP(E103,'男子選手'!$B$2:$F$158,2,FALSE))</f>
      </c>
      <c r="L103" s="120">
        <f>IF(E103="","",VLOOKUP(E103,'男子選手'!$B$2:$F$158,5,FALSE))</f>
      </c>
      <c r="M103" s="128">
        <f>IF(E103="","",VLOOKUP(E103,'男子選手'!$B$2:$F$158,4,FALSE))</f>
      </c>
      <c r="N103" s="120" t="str">
        <f t="shared" si="37"/>
        <v>0.0000000</v>
      </c>
      <c r="O103" s="22"/>
    </row>
    <row r="104" spans="1:15" s="75" customFormat="1" ht="13.5">
      <c r="A104" s="73" t="s">
        <v>87</v>
      </c>
      <c r="B104" s="82" t="str">
        <f t="shared" si="34"/>
        <v>01100</v>
      </c>
      <c r="C104" s="114" t="str">
        <f>VLOOKUP(A104,'初期設定1'!$B$18:$C$38,2,FALSE)</f>
        <v>5000m</v>
      </c>
      <c r="D104" s="115" t="str">
        <f>VLOOKUP(A104,'初期設定1'!$B$18:$D$40,3,FALSE)</f>
        <v>01T</v>
      </c>
      <c r="E104" s="116"/>
      <c r="F104" s="118"/>
      <c r="G104" s="118"/>
      <c r="H104" s="118"/>
      <c r="I104" s="119">
        <f t="shared" si="35"/>
      </c>
      <c r="J104" s="120">
        <f t="shared" si="36"/>
      </c>
      <c r="K104" s="120">
        <f>IF(E104="","",VLOOKUP(E104,'男子選手'!$B$2:$F$158,2,FALSE))</f>
      </c>
      <c r="L104" s="120">
        <f>IF(E104="","",VLOOKUP(E104,'男子選手'!$B$2:$F$158,5,FALSE))</f>
      </c>
      <c r="M104" s="128">
        <f>IF(E104="","",VLOOKUP(E104,'男子選手'!$B$2:$F$158,4,FALSE))</f>
      </c>
      <c r="N104" s="120" t="str">
        <f t="shared" si="37"/>
        <v>0.0000000</v>
      </c>
      <c r="O104" s="22"/>
    </row>
    <row r="105" spans="1:15" s="75" customFormat="1" ht="13.5">
      <c r="A105" s="73" t="s">
        <v>87</v>
      </c>
      <c r="B105" s="82" t="str">
        <f t="shared" si="34"/>
        <v>01100</v>
      </c>
      <c r="C105" s="114" t="str">
        <f>VLOOKUP(A105,'初期設定1'!$B$18:$C$38,2,FALSE)</f>
        <v>5000m</v>
      </c>
      <c r="D105" s="115" t="str">
        <f>VLOOKUP(A105,'初期設定1'!$B$18:$D$40,3,FALSE)</f>
        <v>01T</v>
      </c>
      <c r="E105" s="116"/>
      <c r="F105" s="118"/>
      <c r="G105" s="118"/>
      <c r="H105" s="118"/>
      <c r="I105" s="119">
        <f t="shared" si="35"/>
      </c>
      <c r="J105" s="120">
        <f t="shared" si="36"/>
      </c>
      <c r="K105" s="120">
        <f>IF(E105="","",VLOOKUP(E105,'男子選手'!$B$2:$F$158,2,FALSE))</f>
      </c>
      <c r="L105" s="120">
        <f>IF(E105="","",VLOOKUP(E105,'男子選手'!$B$2:$F$158,5,FALSE))</f>
      </c>
      <c r="M105" s="128">
        <f>IF(E105="","",VLOOKUP(E105,'男子選手'!$B$2:$F$158,4,FALSE))</f>
      </c>
      <c r="N105" s="120" t="str">
        <f t="shared" si="37"/>
        <v>0.0000000</v>
      </c>
      <c r="O105" s="22"/>
    </row>
    <row r="106" spans="1:15" s="75" customFormat="1" ht="13.5">
      <c r="A106" s="73" t="s">
        <v>87</v>
      </c>
      <c r="B106" s="82" t="str">
        <f t="shared" si="34"/>
        <v>01100</v>
      </c>
      <c r="C106" s="114" t="str">
        <f>VLOOKUP(A106,'初期設定1'!$B$18:$C$38,2,FALSE)</f>
        <v>5000m</v>
      </c>
      <c r="D106" s="115" t="str">
        <f>VLOOKUP(A106,'初期設定1'!$B$18:$D$40,3,FALSE)</f>
        <v>01T</v>
      </c>
      <c r="E106" s="116"/>
      <c r="F106" s="118"/>
      <c r="G106" s="118"/>
      <c r="H106" s="118"/>
      <c r="I106" s="119">
        <f t="shared" si="35"/>
      </c>
      <c r="J106" s="120">
        <f t="shared" si="36"/>
      </c>
      <c r="K106" s="120">
        <f>IF(E106="","",VLOOKUP(E106,'男子選手'!$B$2:$F$158,2,FALSE))</f>
      </c>
      <c r="L106" s="120">
        <f>IF(E106="","",VLOOKUP(E106,'男子選手'!$B$2:$F$158,5,FALSE))</f>
      </c>
      <c r="M106" s="128">
        <f>IF(E106="","",VLOOKUP(E106,'男子選手'!$B$2:$F$158,4,FALSE))</f>
      </c>
      <c r="N106" s="120" t="str">
        <f t="shared" si="37"/>
        <v>0.0000000</v>
      </c>
      <c r="O106" s="22"/>
    </row>
    <row r="107" spans="1:15" s="75" customFormat="1" ht="13.5">
      <c r="A107" s="73" t="s">
        <v>87</v>
      </c>
      <c r="B107" s="82" t="str">
        <f t="shared" si="34"/>
        <v>01100</v>
      </c>
      <c r="C107" s="114" t="str">
        <f>VLOOKUP(A107,'初期設定1'!$B$18:$C$38,2,FALSE)</f>
        <v>5000m</v>
      </c>
      <c r="D107" s="115" t="str">
        <f>VLOOKUP(A107,'初期設定1'!$B$18:$D$40,3,FALSE)</f>
        <v>01T</v>
      </c>
      <c r="E107" s="116"/>
      <c r="F107" s="118"/>
      <c r="G107" s="118"/>
      <c r="H107" s="118"/>
      <c r="I107" s="119">
        <f t="shared" si="35"/>
      </c>
      <c r="J107" s="120">
        <f t="shared" si="36"/>
      </c>
      <c r="K107" s="120">
        <f>IF(E107="","",VLOOKUP(E107,'男子選手'!$B$2:$F$158,2,FALSE))</f>
      </c>
      <c r="L107" s="120">
        <f>IF(E107="","",VLOOKUP(E107,'男子選手'!$B$2:$F$158,5,FALSE))</f>
      </c>
      <c r="M107" s="128">
        <f>IF(E107="","",VLOOKUP(E107,'男子選手'!$B$2:$F$158,4,FALSE))</f>
      </c>
      <c r="N107" s="120" t="str">
        <f t="shared" si="37"/>
        <v>0.0000000</v>
      </c>
      <c r="O107" s="22"/>
    </row>
    <row r="108" spans="1:15" s="75" customFormat="1" ht="13.5">
      <c r="A108" s="73" t="s">
        <v>87</v>
      </c>
      <c r="B108" s="82" t="str">
        <f aca="true" t="shared" si="38" ref="B108:B126">A108&amp;E108</f>
        <v>01100</v>
      </c>
      <c r="C108" s="114" t="str">
        <f>VLOOKUP(A108,'初期設定1'!$B$18:$C$38,2,FALSE)</f>
        <v>5000m</v>
      </c>
      <c r="D108" s="115" t="str">
        <f>VLOOKUP(A108,'初期設定1'!$B$18:$D$40,3,FALSE)</f>
        <v>01T</v>
      </c>
      <c r="E108" s="116"/>
      <c r="F108" s="118"/>
      <c r="G108" s="118"/>
      <c r="H108" s="118"/>
      <c r="I108" s="119">
        <f aca="true" t="shared" si="39" ref="I108:I126">IF(AND(F108="",G108="",H108=""),"",IF(D108="01T",IF(F108="",G108&amp;""""&amp;H108,F108&amp;"'"&amp;G108&amp;""""&amp;H108),IF(D108="02F",G108&amp;"m"&amp;H108,H108&amp;"点")))</f>
      </c>
      <c r="J108" s="120">
        <f aca="true" t="shared" si="40" ref="J108:J126">IF(E108="","",E108)</f>
      </c>
      <c r="K108" s="120">
        <f>IF(E108="","",VLOOKUP(E108,'男子選手'!$B$2:$F$158,2,FALSE))</f>
      </c>
      <c r="L108" s="120">
        <f>IF(E108="","",VLOOKUP(E108,'男子選手'!$B$2:$F$158,5,FALSE))</f>
      </c>
      <c r="M108" s="128">
        <f>IF(E108="","",VLOOKUP(E108,'男子選手'!$B$2:$F$158,4,FALSE))</f>
      </c>
      <c r="N108" s="120" t="str">
        <f aca="true" t="shared" si="41" ref="N108:N126">FIXED((F108*10000+G108*100+H108)/10000000,7)</f>
        <v>0.0000000</v>
      </c>
      <c r="O108" s="22"/>
    </row>
    <row r="109" spans="1:15" s="75" customFormat="1" ht="13.5">
      <c r="A109" s="73" t="s">
        <v>87</v>
      </c>
      <c r="B109" s="82" t="str">
        <f t="shared" si="38"/>
        <v>01100</v>
      </c>
      <c r="C109" s="114" t="str">
        <f>VLOOKUP(A109,'初期設定1'!$B$18:$C$38,2,FALSE)</f>
        <v>5000m</v>
      </c>
      <c r="D109" s="115" t="str">
        <f>VLOOKUP(A109,'初期設定1'!$B$18:$D$40,3,FALSE)</f>
        <v>01T</v>
      </c>
      <c r="E109" s="116"/>
      <c r="F109" s="118"/>
      <c r="G109" s="118"/>
      <c r="H109" s="118"/>
      <c r="I109" s="119">
        <f t="shared" si="39"/>
      </c>
      <c r="J109" s="120">
        <f t="shared" si="40"/>
      </c>
      <c r="K109" s="120">
        <f>IF(E109="","",VLOOKUP(E109,'男子選手'!$B$2:$F$158,2,FALSE))</f>
      </c>
      <c r="L109" s="120">
        <f>IF(E109="","",VLOOKUP(E109,'男子選手'!$B$2:$F$158,5,FALSE))</f>
      </c>
      <c r="M109" s="128">
        <f>IF(E109="","",VLOOKUP(E109,'男子選手'!$B$2:$F$158,4,FALSE))</f>
      </c>
      <c r="N109" s="120" t="str">
        <f t="shared" si="41"/>
        <v>0.0000000</v>
      </c>
      <c r="O109" s="22"/>
    </row>
    <row r="110" spans="1:15" s="75" customFormat="1" ht="13.5">
      <c r="A110" s="73" t="s">
        <v>87</v>
      </c>
      <c r="B110" s="82" t="str">
        <f t="shared" si="38"/>
        <v>01100</v>
      </c>
      <c r="C110" s="114" t="str">
        <f>VLOOKUP(A110,'初期設定1'!$B$18:$C$38,2,FALSE)</f>
        <v>5000m</v>
      </c>
      <c r="D110" s="115" t="str">
        <f>VLOOKUP(A110,'初期設定1'!$B$18:$D$40,3,FALSE)</f>
        <v>01T</v>
      </c>
      <c r="E110" s="116"/>
      <c r="F110" s="118"/>
      <c r="G110" s="118"/>
      <c r="H110" s="118"/>
      <c r="I110" s="119">
        <f t="shared" si="39"/>
      </c>
      <c r="J110" s="120">
        <f t="shared" si="40"/>
      </c>
      <c r="K110" s="120">
        <f>IF(E110="","",VLOOKUP(E110,'男子選手'!$B$2:$F$158,2,FALSE))</f>
      </c>
      <c r="L110" s="120">
        <f>IF(E110="","",VLOOKUP(E110,'男子選手'!$B$2:$F$158,5,FALSE))</f>
      </c>
      <c r="M110" s="128">
        <f>IF(E110="","",VLOOKUP(E110,'男子選手'!$B$2:$F$158,4,FALSE))</f>
      </c>
      <c r="N110" s="120" t="str">
        <f t="shared" si="41"/>
        <v>0.0000000</v>
      </c>
      <c r="O110" s="22"/>
    </row>
    <row r="111" spans="1:15" s="75" customFormat="1" ht="13.5">
      <c r="A111" s="73" t="s">
        <v>87</v>
      </c>
      <c r="B111" s="82" t="str">
        <f t="shared" si="38"/>
        <v>01100</v>
      </c>
      <c r="C111" s="114" t="str">
        <f>VLOOKUP(A111,'初期設定1'!$B$18:$C$38,2,FALSE)</f>
        <v>5000m</v>
      </c>
      <c r="D111" s="115" t="str">
        <f>VLOOKUP(A111,'初期設定1'!$B$18:$D$40,3,FALSE)</f>
        <v>01T</v>
      </c>
      <c r="E111" s="116"/>
      <c r="F111" s="118"/>
      <c r="G111" s="118"/>
      <c r="H111" s="118"/>
      <c r="I111" s="119">
        <f t="shared" si="39"/>
      </c>
      <c r="J111" s="120">
        <f t="shared" si="40"/>
      </c>
      <c r="K111" s="120">
        <f>IF(E111="","",VLOOKUP(E111,'男子選手'!$B$2:$F$158,2,FALSE))</f>
      </c>
      <c r="L111" s="120">
        <f>IF(E111="","",VLOOKUP(E111,'男子選手'!$B$2:$F$158,5,FALSE))</f>
      </c>
      <c r="M111" s="128">
        <f>IF(E111="","",VLOOKUP(E111,'男子選手'!$B$2:$F$158,4,FALSE))</f>
      </c>
      <c r="N111" s="120" t="str">
        <f t="shared" si="41"/>
        <v>0.0000000</v>
      </c>
      <c r="O111" s="22"/>
    </row>
    <row r="112" spans="1:15" s="75" customFormat="1" ht="13.5">
      <c r="A112" s="73" t="s">
        <v>87</v>
      </c>
      <c r="B112" s="82" t="str">
        <f t="shared" si="38"/>
        <v>01100</v>
      </c>
      <c r="C112" s="114" t="str">
        <f>VLOOKUP(A112,'初期設定1'!$B$18:$C$38,2,FALSE)</f>
        <v>5000m</v>
      </c>
      <c r="D112" s="115" t="str">
        <f>VLOOKUP(A112,'初期設定1'!$B$18:$D$40,3,FALSE)</f>
        <v>01T</v>
      </c>
      <c r="E112" s="116"/>
      <c r="F112" s="118"/>
      <c r="G112" s="118"/>
      <c r="H112" s="118"/>
      <c r="I112" s="119">
        <f t="shared" si="39"/>
      </c>
      <c r="J112" s="120">
        <f t="shared" si="40"/>
      </c>
      <c r="K112" s="120">
        <f>IF(E112="","",VLOOKUP(E112,'男子選手'!$B$2:$F$158,2,FALSE))</f>
      </c>
      <c r="L112" s="120">
        <f>IF(E112="","",VLOOKUP(E112,'男子選手'!$B$2:$F$158,5,FALSE))</f>
      </c>
      <c r="M112" s="128">
        <f>IF(E112="","",VLOOKUP(E112,'男子選手'!$B$2:$F$158,4,FALSE))</f>
      </c>
      <c r="N112" s="120" t="str">
        <f t="shared" si="41"/>
        <v>0.0000000</v>
      </c>
      <c r="O112" s="22"/>
    </row>
    <row r="113" spans="1:15" s="75" customFormat="1" ht="13.5">
      <c r="A113" s="73" t="s">
        <v>87</v>
      </c>
      <c r="B113" s="82" t="str">
        <f t="shared" si="38"/>
        <v>01100</v>
      </c>
      <c r="C113" s="114" t="str">
        <f>VLOOKUP(A113,'初期設定1'!$B$18:$C$38,2,FALSE)</f>
        <v>5000m</v>
      </c>
      <c r="D113" s="115" t="str">
        <f>VLOOKUP(A113,'初期設定1'!$B$18:$D$40,3,FALSE)</f>
        <v>01T</v>
      </c>
      <c r="E113" s="116"/>
      <c r="F113" s="118"/>
      <c r="G113" s="118"/>
      <c r="H113" s="118"/>
      <c r="I113" s="119">
        <f t="shared" si="39"/>
      </c>
      <c r="J113" s="120">
        <f t="shared" si="40"/>
      </c>
      <c r="K113" s="120">
        <f>IF(E113="","",VLOOKUP(E113,'男子選手'!$B$2:$F$158,2,FALSE))</f>
      </c>
      <c r="L113" s="120">
        <f>IF(E113="","",VLOOKUP(E113,'男子選手'!$B$2:$F$158,5,FALSE))</f>
      </c>
      <c r="M113" s="128">
        <f>IF(E113="","",VLOOKUP(E113,'男子選手'!$B$2:$F$158,4,FALSE))</f>
      </c>
      <c r="N113" s="120" t="str">
        <f t="shared" si="41"/>
        <v>0.0000000</v>
      </c>
      <c r="O113" s="22"/>
    </row>
    <row r="114" spans="1:15" s="75" customFormat="1" ht="13.5">
      <c r="A114" s="73" t="s">
        <v>87</v>
      </c>
      <c r="B114" s="82" t="str">
        <f t="shared" si="38"/>
        <v>01100</v>
      </c>
      <c r="C114" s="114" t="str">
        <f>VLOOKUP(A114,'初期設定1'!$B$18:$C$38,2,FALSE)</f>
        <v>5000m</v>
      </c>
      <c r="D114" s="115" t="str">
        <f>VLOOKUP(A114,'初期設定1'!$B$18:$D$40,3,FALSE)</f>
        <v>01T</v>
      </c>
      <c r="E114" s="116"/>
      <c r="F114" s="118"/>
      <c r="G114" s="118"/>
      <c r="H114" s="118"/>
      <c r="I114" s="119">
        <f t="shared" si="39"/>
      </c>
      <c r="J114" s="120">
        <f t="shared" si="40"/>
      </c>
      <c r="K114" s="120">
        <f>IF(E114="","",VLOOKUP(E114,'男子選手'!$B$2:$F$158,2,FALSE))</f>
      </c>
      <c r="L114" s="120">
        <f>IF(E114="","",VLOOKUP(E114,'男子選手'!$B$2:$F$158,5,FALSE))</f>
      </c>
      <c r="M114" s="128">
        <f>IF(E114="","",VLOOKUP(E114,'男子選手'!$B$2:$F$158,4,FALSE))</f>
      </c>
      <c r="N114" s="120" t="str">
        <f t="shared" si="41"/>
        <v>0.0000000</v>
      </c>
      <c r="O114" s="22"/>
    </row>
    <row r="115" spans="1:15" s="75" customFormat="1" ht="13.5">
      <c r="A115" s="73" t="s">
        <v>87</v>
      </c>
      <c r="B115" s="82" t="str">
        <f t="shared" si="38"/>
        <v>01100</v>
      </c>
      <c r="C115" s="114" t="str">
        <f>VLOOKUP(A115,'初期設定1'!$B$18:$C$38,2,FALSE)</f>
        <v>5000m</v>
      </c>
      <c r="D115" s="115" t="str">
        <f>VLOOKUP(A115,'初期設定1'!$B$18:$D$40,3,FALSE)</f>
        <v>01T</v>
      </c>
      <c r="E115" s="116"/>
      <c r="F115" s="118"/>
      <c r="G115" s="118"/>
      <c r="H115" s="118"/>
      <c r="I115" s="119">
        <f t="shared" si="39"/>
      </c>
      <c r="J115" s="120">
        <f t="shared" si="40"/>
      </c>
      <c r="K115" s="120">
        <f>IF(E115="","",VLOOKUP(E115,'男子選手'!$B$2:$F$158,2,FALSE))</f>
      </c>
      <c r="L115" s="120">
        <f>IF(E115="","",VLOOKUP(E115,'男子選手'!$B$2:$F$158,5,FALSE))</f>
      </c>
      <c r="M115" s="128">
        <f>IF(E115="","",VLOOKUP(E115,'男子選手'!$B$2:$F$158,4,FALSE))</f>
      </c>
      <c r="N115" s="120" t="str">
        <f t="shared" si="41"/>
        <v>0.0000000</v>
      </c>
      <c r="O115" s="22"/>
    </row>
    <row r="116" spans="1:15" s="75" customFormat="1" ht="13.5">
      <c r="A116" s="73" t="s">
        <v>87</v>
      </c>
      <c r="B116" s="82" t="str">
        <f t="shared" si="38"/>
        <v>01100</v>
      </c>
      <c r="C116" s="114" t="str">
        <f>VLOOKUP(A116,'初期設定1'!$B$18:$C$38,2,FALSE)</f>
        <v>5000m</v>
      </c>
      <c r="D116" s="115" t="str">
        <f>VLOOKUP(A116,'初期設定1'!$B$18:$D$40,3,FALSE)</f>
        <v>01T</v>
      </c>
      <c r="E116" s="116"/>
      <c r="F116" s="118"/>
      <c r="G116" s="118"/>
      <c r="H116" s="118"/>
      <c r="I116" s="119">
        <f t="shared" si="39"/>
      </c>
      <c r="J116" s="120">
        <f t="shared" si="40"/>
      </c>
      <c r="K116" s="120">
        <f>IF(E116="","",VLOOKUP(E116,'男子選手'!$B$2:$F$158,2,FALSE))</f>
      </c>
      <c r="L116" s="120">
        <f>IF(E116="","",VLOOKUP(E116,'男子選手'!$B$2:$F$158,5,FALSE))</f>
      </c>
      <c r="M116" s="128">
        <f>IF(E116="","",VLOOKUP(E116,'男子選手'!$B$2:$F$158,4,FALSE))</f>
      </c>
      <c r="N116" s="120" t="str">
        <f t="shared" si="41"/>
        <v>0.0000000</v>
      </c>
      <c r="O116" s="22"/>
    </row>
    <row r="117" spans="1:15" s="75" customFormat="1" ht="13.5">
      <c r="A117" s="73" t="s">
        <v>87</v>
      </c>
      <c r="B117" s="82" t="str">
        <f t="shared" si="38"/>
        <v>01100</v>
      </c>
      <c r="C117" s="114" t="str">
        <f>VLOOKUP(A117,'初期設定1'!$B$18:$C$38,2,FALSE)</f>
        <v>5000m</v>
      </c>
      <c r="D117" s="115" t="str">
        <f>VLOOKUP(A117,'初期設定1'!$B$18:$D$40,3,FALSE)</f>
        <v>01T</v>
      </c>
      <c r="E117" s="116"/>
      <c r="F117" s="118"/>
      <c r="G117" s="118"/>
      <c r="H117" s="118"/>
      <c r="I117" s="119">
        <f t="shared" si="39"/>
      </c>
      <c r="J117" s="120">
        <f t="shared" si="40"/>
      </c>
      <c r="K117" s="120">
        <f>IF(E117="","",VLOOKUP(E117,'男子選手'!$B$2:$F$158,2,FALSE))</f>
      </c>
      <c r="L117" s="120">
        <f>IF(E117="","",VLOOKUP(E117,'男子選手'!$B$2:$F$158,5,FALSE))</f>
      </c>
      <c r="M117" s="128">
        <f>IF(E117="","",VLOOKUP(E117,'男子選手'!$B$2:$F$158,4,FALSE))</f>
      </c>
      <c r="N117" s="120" t="str">
        <f t="shared" si="41"/>
        <v>0.0000000</v>
      </c>
      <c r="O117" s="22"/>
    </row>
    <row r="118" spans="1:15" s="75" customFormat="1" ht="13.5">
      <c r="A118" s="73" t="s">
        <v>87</v>
      </c>
      <c r="B118" s="82" t="str">
        <f t="shared" si="38"/>
        <v>01100</v>
      </c>
      <c r="C118" s="114" t="str">
        <f>VLOOKUP(A118,'初期設定1'!$B$18:$C$38,2,FALSE)</f>
        <v>5000m</v>
      </c>
      <c r="D118" s="115" t="str">
        <f>VLOOKUP(A118,'初期設定1'!$B$18:$D$40,3,FALSE)</f>
        <v>01T</v>
      </c>
      <c r="E118" s="116"/>
      <c r="F118" s="118"/>
      <c r="G118" s="118"/>
      <c r="H118" s="118"/>
      <c r="I118" s="119">
        <f t="shared" si="39"/>
      </c>
      <c r="J118" s="120">
        <f t="shared" si="40"/>
      </c>
      <c r="K118" s="120">
        <f>IF(E118="","",VLOOKUP(E118,'男子選手'!$B$2:$F$158,2,FALSE))</f>
      </c>
      <c r="L118" s="120">
        <f>IF(E118="","",VLOOKUP(E118,'男子選手'!$B$2:$F$158,5,FALSE))</f>
      </c>
      <c r="M118" s="128">
        <f>IF(E118="","",VLOOKUP(E118,'男子選手'!$B$2:$F$158,4,FALSE))</f>
      </c>
      <c r="N118" s="120" t="str">
        <f t="shared" si="41"/>
        <v>0.0000000</v>
      </c>
      <c r="O118" s="22"/>
    </row>
    <row r="119" spans="1:15" s="75" customFormat="1" ht="13.5">
      <c r="A119" s="73" t="s">
        <v>87</v>
      </c>
      <c r="B119" s="82" t="str">
        <f t="shared" si="38"/>
        <v>01100</v>
      </c>
      <c r="C119" s="114" t="str">
        <f>VLOOKUP(A119,'初期設定1'!$B$18:$C$38,2,FALSE)</f>
        <v>5000m</v>
      </c>
      <c r="D119" s="115" t="str">
        <f>VLOOKUP(A119,'初期設定1'!$B$18:$D$40,3,FALSE)</f>
        <v>01T</v>
      </c>
      <c r="E119" s="116"/>
      <c r="F119" s="118"/>
      <c r="G119" s="118"/>
      <c r="H119" s="118"/>
      <c r="I119" s="119">
        <f t="shared" si="39"/>
      </c>
      <c r="J119" s="120">
        <f t="shared" si="40"/>
      </c>
      <c r="K119" s="120">
        <f>IF(E119="","",VLOOKUP(E119,'男子選手'!$B$2:$F$158,2,FALSE))</f>
      </c>
      <c r="L119" s="120">
        <f>IF(E119="","",VLOOKUP(E119,'男子選手'!$B$2:$F$158,5,FALSE))</f>
      </c>
      <c r="M119" s="128">
        <f>IF(E119="","",VLOOKUP(E119,'男子選手'!$B$2:$F$158,4,FALSE))</f>
      </c>
      <c r="N119" s="120" t="str">
        <f t="shared" si="41"/>
        <v>0.0000000</v>
      </c>
      <c r="O119" s="22"/>
    </row>
    <row r="120" spans="1:15" s="75" customFormat="1" ht="13.5">
      <c r="A120" s="73" t="s">
        <v>87</v>
      </c>
      <c r="B120" s="82" t="str">
        <f t="shared" si="38"/>
        <v>01100</v>
      </c>
      <c r="C120" s="114" t="str">
        <f>VLOOKUP(A120,'初期設定1'!$B$18:$C$38,2,FALSE)</f>
        <v>5000m</v>
      </c>
      <c r="D120" s="115" t="str">
        <f>VLOOKUP(A120,'初期設定1'!$B$18:$D$40,3,FALSE)</f>
        <v>01T</v>
      </c>
      <c r="E120" s="116"/>
      <c r="F120" s="118"/>
      <c r="G120" s="118"/>
      <c r="H120" s="118"/>
      <c r="I120" s="119">
        <f t="shared" si="39"/>
      </c>
      <c r="J120" s="120">
        <f t="shared" si="40"/>
      </c>
      <c r="K120" s="120">
        <f>IF(E120="","",VLOOKUP(E120,'男子選手'!$B$2:$F$158,2,FALSE))</f>
      </c>
      <c r="L120" s="120">
        <f>IF(E120="","",VLOOKUP(E120,'男子選手'!$B$2:$F$158,5,FALSE))</f>
      </c>
      <c r="M120" s="128">
        <f>IF(E120="","",VLOOKUP(E120,'男子選手'!$B$2:$F$158,4,FALSE))</f>
      </c>
      <c r="N120" s="120" t="str">
        <f t="shared" si="41"/>
        <v>0.0000000</v>
      </c>
      <c r="O120" s="22"/>
    </row>
    <row r="121" spans="1:15" s="75" customFormat="1" ht="13.5">
      <c r="A121" s="73" t="s">
        <v>87</v>
      </c>
      <c r="B121" s="82" t="str">
        <f t="shared" si="38"/>
        <v>01100</v>
      </c>
      <c r="C121" s="114" t="str">
        <f>VLOOKUP(A121,'初期設定1'!$B$18:$C$38,2,FALSE)</f>
        <v>5000m</v>
      </c>
      <c r="D121" s="115" t="str">
        <f>VLOOKUP(A121,'初期設定1'!$B$18:$D$40,3,FALSE)</f>
        <v>01T</v>
      </c>
      <c r="E121" s="116"/>
      <c r="F121" s="118"/>
      <c r="G121" s="118"/>
      <c r="H121" s="118"/>
      <c r="I121" s="119">
        <f t="shared" si="39"/>
      </c>
      <c r="J121" s="120">
        <f t="shared" si="40"/>
      </c>
      <c r="K121" s="120">
        <f>IF(E121="","",VLOOKUP(E121,'男子選手'!$B$2:$F$158,2,FALSE))</f>
      </c>
      <c r="L121" s="120">
        <f>IF(E121="","",VLOOKUP(E121,'男子選手'!$B$2:$F$158,5,FALSE))</f>
      </c>
      <c r="M121" s="128">
        <f>IF(E121="","",VLOOKUP(E121,'男子選手'!$B$2:$F$158,4,FALSE))</f>
      </c>
      <c r="N121" s="120" t="str">
        <f t="shared" si="41"/>
        <v>0.0000000</v>
      </c>
      <c r="O121" s="22"/>
    </row>
    <row r="122" spans="1:15" s="75" customFormat="1" ht="13.5">
      <c r="A122" s="73" t="s">
        <v>87</v>
      </c>
      <c r="B122" s="82" t="str">
        <f t="shared" si="38"/>
        <v>01100</v>
      </c>
      <c r="C122" s="114" t="str">
        <f>VLOOKUP(A122,'初期設定1'!$B$18:$C$38,2,FALSE)</f>
        <v>5000m</v>
      </c>
      <c r="D122" s="115" t="str">
        <f>VLOOKUP(A122,'初期設定1'!$B$18:$D$40,3,FALSE)</f>
        <v>01T</v>
      </c>
      <c r="E122" s="116"/>
      <c r="F122" s="118"/>
      <c r="G122" s="118"/>
      <c r="H122" s="118"/>
      <c r="I122" s="119">
        <f t="shared" si="39"/>
      </c>
      <c r="J122" s="120">
        <f t="shared" si="40"/>
      </c>
      <c r="K122" s="120">
        <f>IF(E122="","",VLOOKUP(E122,'男子選手'!$B$2:$F$158,2,FALSE))</f>
      </c>
      <c r="L122" s="120">
        <f>IF(E122="","",VLOOKUP(E122,'男子選手'!$B$2:$F$158,5,FALSE))</f>
      </c>
      <c r="M122" s="128">
        <f>IF(E122="","",VLOOKUP(E122,'男子選手'!$B$2:$F$158,4,FALSE))</f>
      </c>
      <c r="N122" s="120" t="str">
        <f t="shared" si="41"/>
        <v>0.0000000</v>
      </c>
      <c r="O122" s="22"/>
    </row>
    <row r="123" spans="1:15" s="75" customFormat="1" ht="13.5">
      <c r="A123" s="73" t="s">
        <v>87</v>
      </c>
      <c r="B123" s="82" t="str">
        <f t="shared" si="38"/>
        <v>01100</v>
      </c>
      <c r="C123" s="114" t="str">
        <f>VLOOKUP(A123,'初期設定1'!$B$18:$C$38,2,FALSE)</f>
        <v>5000m</v>
      </c>
      <c r="D123" s="115" t="str">
        <f>VLOOKUP(A123,'初期設定1'!$B$18:$D$40,3,FALSE)</f>
        <v>01T</v>
      </c>
      <c r="E123" s="116"/>
      <c r="F123" s="118"/>
      <c r="G123" s="118"/>
      <c r="H123" s="118"/>
      <c r="I123" s="119">
        <f t="shared" si="39"/>
      </c>
      <c r="J123" s="120">
        <f t="shared" si="40"/>
      </c>
      <c r="K123" s="120">
        <f>IF(E123="","",VLOOKUP(E123,'男子選手'!$B$2:$F$158,2,FALSE))</f>
      </c>
      <c r="L123" s="120">
        <f>IF(E123="","",VLOOKUP(E123,'男子選手'!$B$2:$F$158,5,FALSE))</f>
      </c>
      <c r="M123" s="128">
        <f>IF(E123="","",VLOOKUP(E123,'男子選手'!$B$2:$F$158,4,FALSE))</f>
      </c>
      <c r="N123" s="120" t="str">
        <f t="shared" si="41"/>
        <v>0.0000000</v>
      </c>
      <c r="O123" s="22"/>
    </row>
    <row r="124" spans="1:15" s="75" customFormat="1" ht="13.5">
      <c r="A124" s="73" t="s">
        <v>87</v>
      </c>
      <c r="B124" s="82" t="str">
        <f t="shared" si="38"/>
        <v>01100</v>
      </c>
      <c r="C124" s="114" t="str">
        <f>VLOOKUP(A124,'初期設定1'!$B$18:$C$38,2,FALSE)</f>
        <v>5000m</v>
      </c>
      <c r="D124" s="115" t="str">
        <f>VLOOKUP(A124,'初期設定1'!$B$18:$D$40,3,FALSE)</f>
        <v>01T</v>
      </c>
      <c r="E124" s="116"/>
      <c r="F124" s="118"/>
      <c r="G124" s="118"/>
      <c r="H124" s="118"/>
      <c r="I124" s="119">
        <f t="shared" si="39"/>
      </c>
      <c r="J124" s="120">
        <f t="shared" si="40"/>
      </c>
      <c r="K124" s="120">
        <f>IF(E124="","",VLOOKUP(E124,'男子選手'!$B$2:$F$158,2,FALSE))</f>
      </c>
      <c r="L124" s="120">
        <f>IF(E124="","",VLOOKUP(E124,'男子選手'!$B$2:$F$158,5,FALSE))</f>
      </c>
      <c r="M124" s="128">
        <f>IF(E124="","",VLOOKUP(E124,'男子選手'!$B$2:$F$158,4,FALSE))</f>
      </c>
      <c r="N124" s="120" t="str">
        <f t="shared" si="41"/>
        <v>0.0000000</v>
      </c>
      <c r="O124" s="22"/>
    </row>
    <row r="125" spans="1:15" s="75" customFormat="1" ht="13.5">
      <c r="A125" s="73" t="s">
        <v>87</v>
      </c>
      <c r="B125" s="82" t="str">
        <f t="shared" si="38"/>
        <v>01100</v>
      </c>
      <c r="C125" s="114" t="str">
        <f>VLOOKUP(A125,'初期設定1'!$B$18:$C$38,2,FALSE)</f>
        <v>5000m</v>
      </c>
      <c r="D125" s="115" t="str">
        <f>VLOOKUP(A125,'初期設定1'!$B$18:$D$40,3,FALSE)</f>
        <v>01T</v>
      </c>
      <c r="E125" s="116"/>
      <c r="F125" s="118"/>
      <c r="G125" s="118"/>
      <c r="H125" s="118"/>
      <c r="I125" s="119">
        <f t="shared" si="39"/>
      </c>
      <c r="J125" s="120">
        <f t="shared" si="40"/>
      </c>
      <c r="K125" s="120">
        <f>IF(E125="","",VLOOKUP(E125,'男子選手'!$B$2:$F$158,2,FALSE))</f>
      </c>
      <c r="L125" s="120">
        <f>IF(E125="","",VLOOKUP(E125,'男子選手'!$B$2:$F$158,5,FALSE))</f>
      </c>
      <c r="M125" s="128">
        <f>IF(E125="","",VLOOKUP(E125,'男子選手'!$B$2:$F$158,4,FALSE))</f>
      </c>
      <c r="N125" s="120" t="str">
        <f t="shared" si="41"/>
        <v>0.0000000</v>
      </c>
      <c r="O125" s="22"/>
    </row>
    <row r="126" spans="1:15" s="75" customFormat="1" ht="13.5">
      <c r="A126" s="139" t="s">
        <v>87</v>
      </c>
      <c r="B126" s="140" t="str">
        <f t="shared" si="38"/>
        <v>01100</v>
      </c>
      <c r="C126" s="129" t="str">
        <f>VLOOKUP(A126,'初期設定1'!$B$18:$C$38,2,FALSE)</f>
        <v>5000m</v>
      </c>
      <c r="D126" s="130" t="str">
        <f>VLOOKUP(A126,'初期設定1'!$B$18:$D$40,3,FALSE)</f>
        <v>01T</v>
      </c>
      <c r="E126" s="131"/>
      <c r="F126" s="133"/>
      <c r="G126" s="133"/>
      <c r="H126" s="133"/>
      <c r="I126" s="134">
        <f t="shared" si="39"/>
      </c>
      <c r="J126" s="135">
        <f t="shared" si="40"/>
      </c>
      <c r="K126" s="135">
        <f>IF(E126="","",VLOOKUP(E126,'男子選手'!$B$2:$F$158,2,FALSE))</f>
      </c>
      <c r="L126" s="135">
        <f>IF(E126="","",VLOOKUP(E126,'男子選手'!$B$2:$F$158,5,FALSE))</f>
      </c>
      <c r="M126" s="135">
        <f>IF(E126="","",VLOOKUP(E126,'男子選手'!$B$2:$F$158,4,FALSE))</f>
      </c>
      <c r="N126" s="135" t="str">
        <f t="shared" si="41"/>
        <v>0.0000000</v>
      </c>
      <c r="O126" s="22"/>
    </row>
    <row r="127" spans="1:15" s="75" customFormat="1" ht="13.5">
      <c r="A127" s="73" t="s">
        <v>117</v>
      </c>
      <c r="B127" s="82" t="str">
        <f aca="true" t="shared" si="42" ref="B127:B132">A127&amp;E127</f>
        <v>03400</v>
      </c>
      <c r="C127" s="122" t="str">
        <f>VLOOKUP(A127,'初期設定1'!$B$18:$C$38,2,FALSE)</f>
        <v>110mH</v>
      </c>
      <c r="D127" s="123" t="str">
        <f>VLOOKUP(A127,'初期設定1'!$B$18:$D$40,3,FALSE)</f>
        <v>01T</v>
      </c>
      <c r="E127" s="124"/>
      <c r="F127" s="125"/>
      <c r="G127" s="126"/>
      <c r="H127" s="126"/>
      <c r="I127" s="127">
        <f aca="true" t="shared" si="43" ref="I127:I134">IF(AND(F127="",G127="",H127=""),"",IF(D127="01T",IF(F127="",G127&amp;""""&amp;H127,F127&amp;"'"&amp;G127&amp;""""&amp;H127),IF(D127="02F",G127&amp;"m"&amp;H127,H127&amp;"点")))</f>
      </c>
      <c r="J127" s="128">
        <f aca="true" t="shared" si="44" ref="J127:J164">IF(E127="","",E127)</f>
      </c>
      <c r="K127" s="128">
        <f>IF(E127="","",VLOOKUP(E127,'男子選手'!$B$2:$F$158,2,FALSE))</f>
      </c>
      <c r="L127" s="128">
        <f>IF(E127="","",VLOOKUP(E127,'男子選手'!$B$2:$F$158,5,FALSE))</f>
      </c>
      <c r="M127" s="128">
        <f>IF(E127="","",VLOOKUP(E127,'男子選手'!$B$2:$F$158,4,FALSE))</f>
      </c>
      <c r="N127" s="128" t="str">
        <f aca="true" t="shared" si="45" ref="N127:N164">FIXED((F127*10000+G127*100+H127)/10000000,7)</f>
        <v>0.0000000</v>
      </c>
      <c r="O127" s="22"/>
    </row>
    <row r="128" spans="1:15" s="75" customFormat="1" ht="13.5">
      <c r="A128" s="73" t="s">
        <v>89</v>
      </c>
      <c r="B128" s="82" t="str">
        <f t="shared" si="42"/>
        <v>03400</v>
      </c>
      <c r="C128" s="114" t="str">
        <f>VLOOKUP(A128,'初期設定1'!$B$18:$C$38,2,FALSE)</f>
        <v>110mH</v>
      </c>
      <c r="D128" s="115" t="str">
        <f>VLOOKUP(A128,'初期設定1'!$B$18:$D$40,3,FALSE)</f>
        <v>01T</v>
      </c>
      <c r="E128" s="116"/>
      <c r="F128" s="117"/>
      <c r="G128" s="118"/>
      <c r="H128" s="118"/>
      <c r="I128" s="119">
        <f>IF(AND(F128="",G128="",H128=""),"",IF(D128="01T",IF(F128="",G128&amp;""""&amp;H128,F128&amp;"'"&amp;G128&amp;""""&amp;H128),IF(D128="02F",G128&amp;"m"&amp;H128,H128&amp;"点")))</f>
      </c>
      <c r="J128" s="120">
        <f t="shared" si="44"/>
      </c>
      <c r="K128" s="120">
        <f>IF(E128="","",VLOOKUP(E128,'男子選手'!$B$2:$F$158,2,FALSE))</f>
      </c>
      <c r="L128" s="120">
        <f>IF(E128="","",VLOOKUP(E128,'男子選手'!$B$2:$F$158,5,FALSE))</f>
      </c>
      <c r="M128" s="128">
        <f>IF(E128="","",VLOOKUP(E128,'男子選手'!$B$2:$F$158,4,FALSE))</f>
      </c>
      <c r="N128" s="120" t="str">
        <f t="shared" si="45"/>
        <v>0.0000000</v>
      </c>
      <c r="O128" s="22"/>
    </row>
    <row r="129" spans="1:15" s="75" customFormat="1" ht="13.5">
      <c r="A129" s="73" t="s">
        <v>89</v>
      </c>
      <c r="B129" s="82" t="str">
        <f t="shared" si="42"/>
        <v>03400</v>
      </c>
      <c r="C129" s="114" t="str">
        <f>VLOOKUP(A129,'初期設定1'!$B$18:$C$38,2,FALSE)</f>
        <v>110mH</v>
      </c>
      <c r="D129" s="115" t="str">
        <f>VLOOKUP(A129,'初期設定1'!$B$18:$D$40,3,FALSE)</f>
        <v>01T</v>
      </c>
      <c r="E129" s="116"/>
      <c r="F129" s="117"/>
      <c r="G129" s="118"/>
      <c r="H129" s="118"/>
      <c r="I129" s="119">
        <f>IF(AND(F129="",G129="",H129=""),"",IF(D129="01T",IF(F129="",G129&amp;""""&amp;H129,F129&amp;"'"&amp;G129&amp;""""&amp;H129),IF(D129="02F",G129&amp;"m"&amp;H129,H129&amp;"点")))</f>
      </c>
      <c r="J129" s="120">
        <f t="shared" si="44"/>
      </c>
      <c r="K129" s="120">
        <f>IF(E129="","",VLOOKUP(E129,'男子選手'!$B$2:$F$158,2,FALSE))</f>
      </c>
      <c r="L129" s="120">
        <f>IF(E129="","",VLOOKUP(E129,'男子選手'!$B$2:$F$158,5,FALSE))</f>
      </c>
      <c r="M129" s="128">
        <f>IF(E129="","",VLOOKUP(E129,'男子選手'!$B$2:$F$158,4,FALSE))</f>
      </c>
      <c r="N129" s="120" t="str">
        <f t="shared" si="45"/>
        <v>0.0000000</v>
      </c>
      <c r="O129" s="22"/>
    </row>
    <row r="130" spans="1:15" s="75" customFormat="1" ht="13.5">
      <c r="A130" s="73" t="s">
        <v>89</v>
      </c>
      <c r="B130" s="82" t="str">
        <f t="shared" si="42"/>
        <v>03400</v>
      </c>
      <c r="C130" s="114" t="str">
        <f>VLOOKUP(A130,'初期設定1'!$B$18:$C$38,2,FALSE)</f>
        <v>110mH</v>
      </c>
      <c r="D130" s="115" t="str">
        <f>VLOOKUP(A130,'初期設定1'!$B$18:$D$40,3,FALSE)</f>
        <v>01T</v>
      </c>
      <c r="E130" s="116"/>
      <c r="F130" s="117"/>
      <c r="G130" s="118"/>
      <c r="H130" s="118"/>
      <c r="I130" s="119">
        <f>IF(AND(F130="",G130="",H130=""),"",IF(D130="01T",IF(F130="",G130&amp;""""&amp;H130,F130&amp;"'"&amp;G130&amp;""""&amp;H130),IF(D130="02F",G130&amp;"m"&amp;H130,H130&amp;"点")))</f>
      </c>
      <c r="J130" s="120">
        <f t="shared" si="44"/>
      </c>
      <c r="K130" s="120">
        <f>IF(E130="","",VLOOKUP(E130,'男子選手'!$B$2:$F$158,2,FALSE))</f>
      </c>
      <c r="L130" s="120">
        <f>IF(E130="","",VLOOKUP(E130,'男子選手'!$B$2:$F$158,5,FALSE))</f>
      </c>
      <c r="M130" s="128">
        <f>IF(E130="","",VLOOKUP(E130,'男子選手'!$B$2:$F$158,4,FALSE))</f>
      </c>
      <c r="N130" s="120" t="str">
        <f t="shared" si="45"/>
        <v>0.0000000</v>
      </c>
      <c r="O130" s="22"/>
    </row>
    <row r="131" spans="1:15" s="75" customFormat="1" ht="13.5">
      <c r="A131" s="73" t="s">
        <v>89</v>
      </c>
      <c r="B131" s="82" t="str">
        <f t="shared" si="42"/>
        <v>03400</v>
      </c>
      <c r="C131" s="114" t="str">
        <f>VLOOKUP(A131,'初期設定1'!$B$18:$C$38,2,FALSE)</f>
        <v>110mH</v>
      </c>
      <c r="D131" s="115" t="str">
        <f>VLOOKUP(A131,'初期設定1'!$B$18:$D$40,3,FALSE)</f>
        <v>01T</v>
      </c>
      <c r="E131" s="116"/>
      <c r="F131" s="117"/>
      <c r="G131" s="118"/>
      <c r="H131" s="118"/>
      <c r="I131" s="119">
        <f>IF(AND(F131="",G131="",H131=""),"",IF(D131="01T",IF(F131="",G131&amp;""""&amp;H131,F131&amp;"'"&amp;G131&amp;""""&amp;H131),IF(D131="02F",G131&amp;"m"&amp;H131,H131&amp;"点")))</f>
      </c>
      <c r="J131" s="120">
        <f t="shared" si="44"/>
      </c>
      <c r="K131" s="120">
        <f>IF(E131="","",VLOOKUP(E131,'男子選手'!$B$2:$F$158,2,FALSE))</f>
      </c>
      <c r="L131" s="120">
        <f>IF(E131="","",VLOOKUP(E131,'男子選手'!$B$2:$F$158,5,FALSE))</f>
      </c>
      <c r="M131" s="128">
        <f>IF(E131="","",VLOOKUP(E131,'男子選手'!$B$2:$F$158,4,FALSE))</f>
      </c>
      <c r="N131" s="120" t="str">
        <f t="shared" si="45"/>
        <v>0.0000000</v>
      </c>
      <c r="O131" s="22"/>
    </row>
    <row r="132" spans="1:15" s="75" customFormat="1" ht="13.5">
      <c r="A132" s="73" t="s">
        <v>89</v>
      </c>
      <c r="B132" s="82" t="str">
        <f t="shared" si="42"/>
        <v>03400</v>
      </c>
      <c r="C132" s="114" t="str">
        <f>VLOOKUP(A132,'初期設定1'!$B$18:$C$38,2,FALSE)</f>
        <v>110mH</v>
      </c>
      <c r="D132" s="115" t="str">
        <f>VLOOKUP(A132,'初期設定1'!$B$18:$D$40,3,FALSE)</f>
        <v>01T</v>
      </c>
      <c r="E132" s="116"/>
      <c r="F132" s="117"/>
      <c r="G132" s="118"/>
      <c r="H132" s="118"/>
      <c r="I132" s="119">
        <f t="shared" si="43"/>
      </c>
      <c r="J132" s="120">
        <f t="shared" si="44"/>
      </c>
      <c r="K132" s="120">
        <f>IF(E132="","",VLOOKUP(E132,'男子選手'!$B$2:$F$158,2,FALSE))</f>
      </c>
      <c r="L132" s="120">
        <f>IF(E132="","",VLOOKUP(E132,'男子選手'!$B$2:$F$158,5,FALSE))</f>
      </c>
      <c r="M132" s="128">
        <f>IF(E132="","",VLOOKUP(E132,'男子選手'!$B$2:$F$158,4,FALSE))</f>
      </c>
      <c r="N132" s="120" t="str">
        <f t="shared" si="45"/>
        <v>0.0000000</v>
      </c>
      <c r="O132" s="22"/>
    </row>
    <row r="133" spans="1:15" s="75" customFormat="1" ht="13.5">
      <c r="A133" s="73" t="s">
        <v>89</v>
      </c>
      <c r="B133" s="82" t="str">
        <f aca="true" t="shared" si="46" ref="B133:B232">A133&amp;E133</f>
        <v>03400</v>
      </c>
      <c r="C133" s="114" t="str">
        <f>VLOOKUP(A133,'初期設定1'!$B$18:$C$38,2,FALSE)</f>
        <v>110mH</v>
      </c>
      <c r="D133" s="115" t="str">
        <f>VLOOKUP(A133,'初期設定1'!$B$18:$D$40,3,FALSE)</f>
        <v>01T</v>
      </c>
      <c r="E133" s="116"/>
      <c r="F133" s="117"/>
      <c r="G133" s="118"/>
      <c r="H133" s="118"/>
      <c r="I133" s="119">
        <f t="shared" si="43"/>
      </c>
      <c r="J133" s="120">
        <f t="shared" si="44"/>
      </c>
      <c r="K133" s="120">
        <f>IF(E133="","",VLOOKUP(E133,'男子選手'!$B$2:$F$158,2,FALSE))</f>
      </c>
      <c r="L133" s="120">
        <f>IF(E133="","",VLOOKUP(E133,'男子選手'!$B$2:$F$158,5,FALSE))</f>
      </c>
      <c r="M133" s="128">
        <f>IF(E133="","",VLOOKUP(E133,'男子選手'!$B$2:$F$158,4,FALSE))</f>
      </c>
      <c r="N133" s="120" t="str">
        <f t="shared" si="45"/>
        <v>0.0000000</v>
      </c>
      <c r="O133" s="22"/>
    </row>
    <row r="134" spans="1:15" s="75" customFormat="1" ht="13.5">
      <c r="A134" s="139" t="s">
        <v>89</v>
      </c>
      <c r="B134" s="140" t="str">
        <f t="shared" si="46"/>
        <v>03400</v>
      </c>
      <c r="C134" s="129" t="str">
        <f>VLOOKUP(A134,'初期設定1'!$B$18:$C$38,2,FALSE)</f>
        <v>110mH</v>
      </c>
      <c r="D134" s="130" t="str">
        <f>VLOOKUP(A134,'初期設定1'!$B$18:$D$40,3,FALSE)</f>
        <v>01T</v>
      </c>
      <c r="E134" s="131"/>
      <c r="F134" s="132"/>
      <c r="G134" s="133"/>
      <c r="H134" s="133"/>
      <c r="I134" s="134">
        <f t="shared" si="43"/>
      </c>
      <c r="J134" s="135">
        <f t="shared" si="44"/>
      </c>
      <c r="K134" s="135">
        <f>IF(E134="","",VLOOKUP(E134,'男子選手'!$B$2:$F$158,2,FALSE))</f>
      </c>
      <c r="L134" s="135">
        <f>IF(E134="","",VLOOKUP(E134,'男子選手'!$B$2:$F$158,5,FALSE))</f>
      </c>
      <c r="M134" s="135">
        <f>IF(E134="","",VLOOKUP(E134,'男子選手'!$B$2:$F$158,4,FALSE))</f>
      </c>
      <c r="N134" s="135" t="str">
        <f t="shared" si="45"/>
        <v>0.0000000</v>
      </c>
      <c r="O134" s="22"/>
    </row>
    <row r="135" spans="1:15" s="75" customFormat="1" ht="13.5">
      <c r="A135" s="73" t="s">
        <v>118</v>
      </c>
      <c r="B135" s="82" t="str">
        <f t="shared" si="46"/>
        <v>03700</v>
      </c>
      <c r="C135" s="122" t="str">
        <f>VLOOKUP(A135,'初期設定1'!$B$18:$C$38,2,FALSE)</f>
        <v>400mH</v>
      </c>
      <c r="D135" s="123" t="str">
        <f>VLOOKUP(A135,'初期設定1'!$B$18:$D$40,3,FALSE)</f>
        <v>01T</v>
      </c>
      <c r="E135" s="124"/>
      <c r="F135" s="126"/>
      <c r="G135" s="126"/>
      <c r="H135" s="126"/>
      <c r="I135" s="127">
        <f aca="true" t="shared" si="47" ref="I135:I142">IF(AND(F135="",G135="",H135=""),"",IF(D135="01T",IF(F135="",G135&amp;""""&amp;H135,F135&amp;"'"&amp;G135&amp;""""&amp;H135),IF(D135="02F",G135&amp;"m"&amp;H135,H135&amp;"点")))</f>
      </c>
      <c r="J135" s="128">
        <f t="shared" si="44"/>
      </c>
      <c r="K135" s="128">
        <f>IF(E135="","",VLOOKUP(E135,'男子選手'!$B$2:$F$158,2,FALSE))</f>
      </c>
      <c r="L135" s="128">
        <f>IF(E135="","",VLOOKUP(E135,'男子選手'!$B$2:$F$158,5,FALSE))</f>
      </c>
      <c r="M135" s="128">
        <f>IF(E135="","",VLOOKUP(E135,'男子選手'!$B$2:$F$158,4,FALSE))</f>
      </c>
      <c r="N135" s="128" t="str">
        <f t="shared" si="45"/>
        <v>0.0000000</v>
      </c>
      <c r="O135" s="22"/>
    </row>
    <row r="136" spans="1:15" s="75" customFormat="1" ht="13.5">
      <c r="A136" s="73" t="s">
        <v>91</v>
      </c>
      <c r="B136" s="82" t="str">
        <f>A136&amp;E136</f>
        <v>03700</v>
      </c>
      <c r="C136" s="114" t="str">
        <f>VLOOKUP(A136,'初期設定1'!$B$18:$C$38,2,FALSE)</f>
        <v>400mH</v>
      </c>
      <c r="D136" s="115" t="str">
        <f>VLOOKUP(A136,'初期設定1'!$B$18:$D$40,3,FALSE)</f>
        <v>01T</v>
      </c>
      <c r="E136" s="116"/>
      <c r="F136" s="118"/>
      <c r="G136" s="118"/>
      <c r="H136" s="118"/>
      <c r="I136" s="119">
        <f>IF(AND(F136="",G136="",H136=""),"",IF(D136="01T",IF(F136="",G136&amp;""""&amp;H136,F136&amp;"'"&amp;G136&amp;""""&amp;H136),IF(D136="02F",G136&amp;"m"&amp;H136,H136&amp;"点")))</f>
      </c>
      <c r="J136" s="120">
        <f t="shared" si="44"/>
      </c>
      <c r="K136" s="120">
        <f>IF(E136="","",VLOOKUP(E136,'男子選手'!$B$2:$F$158,2,FALSE))</f>
      </c>
      <c r="L136" s="120">
        <f>IF(E136="","",VLOOKUP(E136,'男子選手'!$B$2:$F$158,5,FALSE))</f>
      </c>
      <c r="M136" s="128">
        <f>IF(E136="","",VLOOKUP(E136,'男子選手'!$B$2:$F$158,4,FALSE))</f>
      </c>
      <c r="N136" s="120" t="str">
        <f t="shared" si="45"/>
        <v>0.0000000</v>
      </c>
      <c r="O136" s="22"/>
    </row>
    <row r="137" spans="1:15" s="75" customFormat="1" ht="13.5">
      <c r="A137" s="73" t="s">
        <v>91</v>
      </c>
      <c r="B137" s="82" t="str">
        <f>A137&amp;E137</f>
        <v>03700</v>
      </c>
      <c r="C137" s="114" t="str">
        <f>VLOOKUP(A137,'初期設定1'!$B$18:$C$38,2,FALSE)</f>
        <v>400mH</v>
      </c>
      <c r="D137" s="115" t="str">
        <f>VLOOKUP(A137,'初期設定1'!$B$18:$D$40,3,FALSE)</f>
        <v>01T</v>
      </c>
      <c r="E137" s="116"/>
      <c r="F137" s="118"/>
      <c r="G137" s="118"/>
      <c r="H137" s="118"/>
      <c r="I137" s="119">
        <f>IF(AND(F137="",G137="",H137=""),"",IF(D137="01T",IF(F137="",G137&amp;""""&amp;H137,F137&amp;"'"&amp;G137&amp;""""&amp;H137),IF(D137="02F",G137&amp;"m"&amp;H137,H137&amp;"点")))</f>
      </c>
      <c r="J137" s="120">
        <f t="shared" si="44"/>
      </c>
      <c r="K137" s="120">
        <f>IF(E137="","",VLOOKUP(E137,'男子選手'!$B$2:$F$158,2,FALSE))</f>
      </c>
      <c r="L137" s="120">
        <f>IF(E137="","",VLOOKUP(E137,'男子選手'!$B$2:$F$158,5,FALSE))</f>
      </c>
      <c r="M137" s="128">
        <f>IF(E137="","",VLOOKUP(E137,'男子選手'!$B$2:$F$158,4,FALSE))</f>
      </c>
      <c r="N137" s="120" t="str">
        <f t="shared" si="45"/>
        <v>0.0000000</v>
      </c>
      <c r="O137" s="22"/>
    </row>
    <row r="138" spans="1:15" s="75" customFormat="1" ht="13.5">
      <c r="A138" s="73" t="s">
        <v>91</v>
      </c>
      <c r="B138" s="82" t="str">
        <f>A138&amp;E138</f>
        <v>03700</v>
      </c>
      <c r="C138" s="114" t="str">
        <f>VLOOKUP(A138,'初期設定1'!$B$18:$C$38,2,FALSE)</f>
        <v>400mH</v>
      </c>
      <c r="D138" s="115" t="str">
        <f>VLOOKUP(A138,'初期設定1'!$B$18:$D$40,3,FALSE)</f>
        <v>01T</v>
      </c>
      <c r="E138" s="116"/>
      <c r="F138" s="118"/>
      <c r="G138" s="118"/>
      <c r="H138" s="118"/>
      <c r="I138" s="119">
        <f>IF(AND(F138="",G138="",H138=""),"",IF(D138="01T",IF(F138="",G138&amp;""""&amp;H138,F138&amp;"'"&amp;G138&amp;""""&amp;H138),IF(D138="02F",G138&amp;"m"&amp;H138,H138&amp;"点")))</f>
      </c>
      <c r="J138" s="120">
        <f t="shared" si="44"/>
      </c>
      <c r="K138" s="120">
        <f>IF(E138="","",VLOOKUP(E138,'男子選手'!$B$2:$F$158,2,FALSE))</f>
      </c>
      <c r="L138" s="120">
        <f>IF(E138="","",VLOOKUP(E138,'男子選手'!$B$2:$F$158,5,FALSE))</f>
      </c>
      <c r="M138" s="128">
        <f>IF(E138="","",VLOOKUP(E138,'男子選手'!$B$2:$F$158,4,FALSE))</f>
      </c>
      <c r="N138" s="120" t="str">
        <f t="shared" si="45"/>
        <v>0.0000000</v>
      </c>
      <c r="O138" s="22"/>
    </row>
    <row r="139" spans="1:15" s="75" customFormat="1" ht="13.5">
      <c r="A139" s="73" t="s">
        <v>91</v>
      </c>
      <c r="B139" s="82" t="str">
        <f t="shared" si="46"/>
        <v>03700</v>
      </c>
      <c r="C139" s="114" t="str">
        <f>VLOOKUP(A139,'初期設定1'!$B$18:$C$38,2,FALSE)</f>
        <v>400mH</v>
      </c>
      <c r="D139" s="115" t="str">
        <f>VLOOKUP(A139,'初期設定1'!$B$18:$D$40,3,FALSE)</f>
        <v>01T</v>
      </c>
      <c r="E139" s="116"/>
      <c r="F139" s="118"/>
      <c r="G139" s="118"/>
      <c r="H139" s="118"/>
      <c r="I139" s="119">
        <f t="shared" si="47"/>
      </c>
      <c r="J139" s="120">
        <f t="shared" si="44"/>
      </c>
      <c r="K139" s="120">
        <f>IF(E139="","",VLOOKUP(E139,'男子選手'!$B$2:$F$158,2,FALSE))</f>
      </c>
      <c r="L139" s="120">
        <f>IF(E139="","",VLOOKUP(E139,'男子選手'!$B$2:$F$158,5,FALSE))</f>
      </c>
      <c r="M139" s="128">
        <f>IF(E139="","",VLOOKUP(E139,'男子選手'!$B$2:$F$158,4,FALSE))</f>
      </c>
      <c r="N139" s="120" t="str">
        <f t="shared" si="45"/>
        <v>0.0000000</v>
      </c>
      <c r="O139" s="22"/>
    </row>
    <row r="140" spans="1:15" s="75" customFormat="1" ht="13.5">
      <c r="A140" s="73" t="s">
        <v>91</v>
      </c>
      <c r="B140" s="82" t="str">
        <f t="shared" si="46"/>
        <v>03700</v>
      </c>
      <c r="C140" s="114" t="str">
        <f>VLOOKUP(A140,'初期設定1'!$B$18:$C$38,2,FALSE)</f>
        <v>400mH</v>
      </c>
      <c r="D140" s="115" t="str">
        <f>VLOOKUP(A140,'初期設定1'!$B$18:$D$40,3,FALSE)</f>
        <v>01T</v>
      </c>
      <c r="E140" s="116"/>
      <c r="F140" s="118"/>
      <c r="G140" s="118"/>
      <c r="H140" s="118"/>
      <c r="I140" s="119">
        <f t="shared" si="47"/>
      </c>
      <c r="J140" s="120">
        <f t="shared" si="44"/>
      </c>
      <c r="K140" s="120">
        <f>IF(E140="","",VLOOKUP(E140,'男子選手'!$B$2:$F$158,2,FALSE))</f>
      </c>
      <c r="L140" s="120">
        <f>IF(E140="","",VLOOKUP(E140,'男子選手'!$B$2:$F$158,5,FALSE))</f>
      </c>
      <c r="M140" s="128">
        <f>IF(E140="","",VLOOKUP(E140,'男子選手'!$B$2:$F$158,4,FALSE))</f>
      </c>
      <c r="N140" s="120" t="str">
        <f t="shared" si="45"/>
        <v>0.0000000</v>
      </c>
      <c r="O140" s="22"/>
    </row>
    <row r="141" spans="1:15" s="75" customFormat="1" ht="13.5">
      <c r="A141" s="73" t="s">
        <v>91</v>
      </c>
      <c r="B141" s="82" t="str">
        <f t="shared" si="46"/>
        <v>03700</v>
      </c>
      <c r="C141" s="114" t="str">
        <f>VLOOKUP(A141,'初期設定1'!$B$18:$C$38,2,FALSE)</f>
        <v>400mH</v>
      </c>
      <c r="D141" s="115" t="str">
        <f>VLOOKUP(A141,'初期設定1'!$B$18:$D$40,3,FALSE)</f>
        <v>01T</v>
      </c>
      <c r="E141" s="116"/>
      <c r="F141" s="118"/>
      <c r="G141" s="118"/>
      <c r="H141" s="118"/>
      <c r="I141" s="119">
        <f t="shared" si="47"/>
      </c>
      <c r="J141" s="120">
        <f t="shared" si="44"/>
      </c>
      <c r="K141" s="120">
        <f>IF(E141="","",VLOOKUP(E141,'男子選手'!$B$2:$F$158,2,FALSE))</f>
      </c>
      <c r="L141" s="120">
        <f>IF(E141="","",VLOOKUP(E141,'男子選手'!$B$2:$F$158,5,FALSE))</f>
      </c>
      <c r="M141" s="128">
        <f>IF(E141="","",VLOOKUP(E141,'男子選手'!$B$2:$F$158,4,FALSE))</f>
      </c>
      <c r="N141" s="120" t="str">
        <f t="shared" si="45"/>
        <v>0.0000000</v>
      </c>
      <c r="O141" s="22"/>
    </row>
    <row r="142" spans="1:15" s="75" customFormat="1" ht="13.5">
      <c r="A142" s="139" t="s">
        <v>91</v>
      </c>
      <c r="B142" s="140" t="str">
        <f t="shared" si="46"/>
        <v>03700</v>
      </c>
      <c r="C142" s="129" t="str">
        <f>VLOOKUP(A142,'初期設定1'!$B$18:$C$38,2,FALSE)</f>
        <v>400mH</v>
      </c>
      <c r="D142" s="130" t="str">
        <f>VLOOKUP(A142,'初期設定1'!$B$18:$D$40,3,FALSE)</f>
        <v>01T</v>
      </c>
      <c r="E142" s="131"/>
      <c r="F142" s="133"/>
      <c r="G142" s="133"/>
      <c r="H142" s="133"/>
      <c r="I142" s="134">
        <f t="shared" si="47"/>
      </c>
      <c r="J142" s="135">
        <f t="shared" si="44"/>
      </c>
      <c r="K142" s="135">
        <f>IF(E142="","",VLOOKUP(E142,'男子選手'!$B$2:$F$158,2,FALSE))</f>
      </c>
      <c r="L142" s="135">
        <f>IF(E142="","",VLOOKUP(E142,'男子選手'!$B$2:$F$158,5,FALSE))</f>
      </c>
      <c r="M142" s="135">
        <f>IF(E142="","",VLOOKUP(E142,'男子選手'!$B$2:$F$158,4,FALSE))</f>
      </c>
      <c r="N142" s="135" t="str">
        <f t="shared" si="45"/>
        <v>0.0000000</v>
      </c>
      <c r="O142" s="22"/>
    </row>
    <row r="143" spans="1:15" s="75" customFormat="1" ht="13.5">
      <c r="A143" s="73" t="s">
        <v>119</v>
      </c>
      <c r="B143" s="82" t="str">
        <f t="shared" si="46"/>
        <v>05300</v>
      </c>
      <c r="C143" s="122" t="str">
        <f>VLOOKUP(A143,'初期設定1'!$B$18:$C$38,2,FALSE)</f>
        <v>3000SC</v>
      </c>
      <c r="D143" s="123" t="str">
        <f>VLOOKUP(A143,'初期設定1'!$B$18:$D$40,3,FALSE)</f>
        <v>01T</v>
      </c>
      <c r="E143" s="124"/>
      <c r="F143" s="126"/>
      <c r="G143" s="126"/>
      <c r="H143" s="126"/>
      <c r="I143" s="127">
        <f aca="true" t="shared" si="48" ref="I143:I162">IF(AND(F143="",G143="",H143=""),"",IF(D143="01T",IF(F143="",G143&amp;""""&amp;H143,F143&amp;"'"&amp;G143&amp;""""&amp;H143),IF(D143="02F",G143&amp;"m"&amp;H143,H143&amp;"点")))</f>
      </c>
      <c r="J143" s="128">
        <f t="shared" si="44"/>
      </c>
      <c r="K143" s="128">
        <f>IF(E143="","",VLOOKUP(E143,'男子選手'!$B$2:$F$158,2,FALSE))</f>
      </c>
      <c r="L143" s="128">
        <f>IF(E143="","",VLOOKUP(E143,'男子選手'!$B$2:$F$158,5,FALSE))</f>
      </c>
      <c r="M143" s="128">
        <f>IF(E143="","",VLOOKUP(E143,'男子選手'!$B$2:$F$158,4,FALSE))</f>
      </c>
      <c r="N143" s="128" t="str">
        <f t="shared" si="45"/>
        <v>0.0000000</v>
      </c>
      <c r="O143" s="22"/>
    </row>
    <row r="144" spans="1:15" s="75" customFormat="1" ht="13.5">
      <c r="A144" s="73" t="s">
        <v>93</v>
      </c>
      <c r="B144" s="82" t="str">
        <f t="shared" si="46"/>
        <v>05300</v>
      </c>
      <c r="C144" s="114" t="str">
        <f>VLOOKUP(A144,'初期設定1'!$B$18:$C$38,2,FALSE)</f>
        <v>3000SC</v>
      </c>
      <c r="D144" s="115" t="str">
        <f>VLOOKUP(A144,'初期設定1'!$B$18:$D$40,3,FALSE)</f>
        <v>01T</v>
      </c>
      <c r="E144" s="116"/>
      <c r="F144" s="118"/>
      <c r="G144" s="118"/>
      <c r="H144" s="118"/>
      <c r="I144" s="119">
        <f t="shared" si="48"/>
      </c>
      <c r="J144" s="120">
        <f t="shared" si="44"/>
      </c>
      <c r="K144" s="120">
        <f>IF(E144="","",VLOOKUP(E144,'男子選手'!$B$2:$F$158,2,FALSE))</f>
      </c>
      <c r="L144" s="120">
        <f>IF(E144="","",VLOOKUP(E144,'男子選手'!$B$2:$F$158,5,FALSE))</f>
      </c>
      <c r="M144" s="128">
        <f>IF(E144="","",VLOOKUP(E144,'男子選手'!$B$2:$F$158,4,FALSE))</f>
      </c>
      <c r="N144" s="120" t="str">
        <f t="shared" si="45"/>
        <v>0.0000000</v>
      </c>
      <c r="O144" s="22"/>
    </row>
    <row r="145" spans="1:15" s="75" customFormat="1" ht="13.5">
      <c r="A145" s="73" t="s">
        <v>93</v>
      </c>
      <c r="B145" s="82" t="str">
        <f t="shared" si="46"/>
        <v>05300</v>
      </c>
      <c r="C145" s="114" t="str">
        <f>VLOOKUP(A145,'初期設定1'!$B$18:$C$38,2,FALSE)</f>
        <v>3000SC</v>
      </c>
      <c r="D145" s="115" t="str">
        <f>VLOOKUP(A145,'初期設定1'!$B$18:$D$40,3,FALSE)</f>
        <v>01T</v>
      </c>
      <c r="E145" s="116"/>
      <c r="F145" s="118"/>
      <c r="G145" s="118"/>
      <c r="H145" s="118"/>
      <c r="I145" s="119">
        <f t="shared" si="48"/>
      </c>
      <c r="J145" s="120">
        <f t="shared" si="44"/>
      </c>
      <c r="K145" s="120">
        <f>IF(E145="","",VLOOKUP(E145,'男子選手'!$B$2:$F$158,2,FALSE))</f>
      </c>
      <c r="L145" s="120">
        <f>IF(E145="","",VLOOKUP(E145,'男子選手'!$B$2:$F$158,5,FALSE))</f>
      </c>
      <c r="M145" s="128">
        <f>IF(E145="","",VLOOKUP(E145,'男子選手'!$B$2:$F$158,4,FALSE))</f>
      </c>
      <c r="N145" s="120" t="str">
        <f t="shared" si="45"/>
        <v>0.0000000</v>
      </c>
      <c r="O145" s="22"/>
    </row>
    <row r="146" spans="1:15" s="75" customFormat="1" ht="13.5">
      <c r="A146" s="73" t="s">
        <v>93</v>
      </c>
      <c r="B146" s="82" t="str">
        <f t="shared" si="46"/>
        <v>05300</v>
      </c>
      <c r="C146" s="114" t="str">
        <f>VLOOKUP(A146,'初期設定1'!$B$18:$C$38,2,FALSE)</f>
        <v>3000SC</v>
      </c>
      <c r="D146" s="115" t="str">
        <f>VLOOKUP(A146,'初期設定1'!$B$18:$D$40,3,FALSE)</f>
        <v>01T</v>
      </c>
      <c r="E146" s="116"/>
      <c r="F146" s="118"/>
      <c r="G146" s="118"/>
      <c r="H146" s="118"/>
      <c r="I146" s="119">
        <f t="shared" si="48"/>
      </c>
      <c r="J146" s="120">
        <f t="shared" si="44"/>
      </c>
      <c r="K146" s="120">
        <f>IF(E146="","",VLOOKUP(E146,'男子選手'!$B$2:$F$158,2,FALSE))</f>
      </c>
      <c r="L146" s="120">
        <f>IF(E146="","",VLOOKUP(E146,'男子選手'!$B$2:$F$158,5,FALSE))</f>
      </c>
      <c r="M146" s="128">
        <f>IF(E146="","",VLOOKUP(E146,'男子選手'!$B$2:$F$158,4,FALSE))</f>
      </c>
      <c r="N146" s="120" t="str">
        <f t="shared" si="45"/>
        <v>0.0000000</v>
      </c>
      <c r="O146" s="22"/>
    </row>
    <row r="147" spans="1:15" s="75" customFormat="1" ht="13.5">
      <c r="A147" s="73" t="s">
        <v>93</v>
      </c>
      <c r="B147" s="82" t="str">
        <f t="shared" si="46"/>
        <v>05300</v>
      </c>
      <c r="C147" s="114" t="str">
        <f>VLOOKUP(A147,'初期設定1'!$B$18:$C$38,2,FALSE)</f>
        <v>3000SC</v>
      </c>
      <c r="D147" s="115" t="str">
        <f>VLOOKUP(A147,'初期設定1'!$B$18:$D$40,3,FALSE)</f>
        <v>01T</v>
      </c>
      <c r="E147" s="116"/>
      <c r="F147" s="118"/>
      <c r="G147" s="118"/>
      <c r="H147" s="118"/>
      <c r="I147" s="119">
        <f t="shared" si="48"/>
      </c>
      <c r="J147" s="120">
        <f t="shared" si="44"/>
      </c>
      <c r="K147" s="120">
        <f>IF(E147="","",VLOOKUP(E147,'男子選手'!$B$2:$F$158,2,FALSE))</f>
      </c>
      <c r="L147" s="120">
        <f>IF(E147="","",VLOOKUP(E147,'男子選手'!$B$2:$F$158,5,FALSE))</f>
      </c>
      <c r="M147" s="128">
        <f>IF(E147="","",VLOOKUP(E147,'男子選手'!$B$2:$F$158,4,FALSE))</f>
      </c>
      <c r="N147" s="120" t="str">
        <f t="shared" si="45"/>
        <v>0.0000000</v>
      </c>
      <c r="O147" s="22"/>
    </row>
    <row r="148" spans="1:15" s="75" customFormat="1" ht="13.5">
      <c r="A148" s="73" t="s">
        <v>93</v>
      </c>
      <c r="B148" s="82" t="str">
        <f t="shared" si="46"/>
        <v>05300</v>
      </c>
      <c r="C148" s="114" t="str">
        <f>VLOOKUP(A148,'初期設定1'!$B$18:$C$38,2,FALSE)</f>
        <v>3000SC</v>
      </c>
      <c r="D148" s="115" t="str">
        <f>VLOOKUP(A148,'初期設定1'!$B$18:$D$40,3,FALSE)</f>
        <v>01T</v>
      </c>
      <c r="E148" s="116"/>
      <c r="F148" s="118"/>
      <c r="G148" s="118"/>
      <c r="H148" s="118"/>
      <c r="I148" s="119">
        <f t="shared" si="48"/>
      </c>
      <c r="J148" s="120">
        <f t="shared" si="44"/>
      </c>
      <c r="K148" s="120">
        <f>IF(E148="","",VLOOKUP(E148,'男子選手'!$B$2:$F$158,2,FALSE))</f>
      </c>
      <c r="L148" s="120">
        <f>IF(E148="","",VLOOKUP(E148,'男子選手'!$B$2:$F$158,5,FALSE))</f>
      </c>
      <c r="M148" s="128">
        <f>IF(E148="","",VLOOKUP(E148,'男子選手'!$B$2:$F$158,4,FALSE))</f>
      </c>
      <c r="N148" s="120" t="str">
        <f t="shared" si="45"/>
        <v>0.0000000</v>
      </c>
      <c r="O148" s="22"/>
    </row>
    <row r="149" spans="1:15" s="75" customFormat="1" ht="13.5">
      <c r="A149" s="73" t="s">
        <v>93</v>
      </c>
      <c r="B149" s="82" t="str">
        <f t="shared" si="46"/>
        <v>05300</v>
      </c>
      <c r="C149" s="114" t="str">
        <f>VLOOKUP(A149,'初期設定1'!$B$18:$C$38,2,FALSE)</f>
        <v>3000SC</v>
      </c>
      <c r="D149" s="115" t="str">
        <f>VLOOKUP(A149,'初期設定1'!$B$18:$D$40,3,FALSE)</f>
        <v>01T</v>
      </c>
      <c r="E149" s="116"/>
      <c r="F149" s="118"/>
      <c r="G149" s="118"/>
      <c r="H149" s="118"/>
      <c r="I149" s="119">
        <f t="shared" si="48"/>
      </c>
      <c r="J149" s="120">
        <f t="shared" si="44"/>
      </c>
      <c r="K149" s="120">
        <f>IF(E149="","",VLOOKUP(E149,'男子選手'!$B$2:$F$158,2,FALSE))</f>
      </c>
      <c r="L149" s="120">
        <f>IF(E149="","",VLOOKUP(E149,'男子選手'!$B$2:$F$158,5,FALSE))</f>
      </c>
      <c r="M149" s="128">
        <f>IF(E149="","",VLOOKUP(E149,'男子選手'!$B$2:$F$158,4,FALSE))</f>
      </c>
      <c r="N149" s="120" t="str">
        <f t="shared" si="45"/>
        <v>0.0000000</v>
      </c>
      <c r="O149" s="22"/>
    </row>
    <row r="150" spans="1:15" s="75" customFormat="1" ht="13.5">
      <c r="A150" s="139" t="s">
        <v>93</v>
      </c>
      <c r="B150" s="140" t="str">
        <f t="shared" si="46"/>
        <v>05300</v>
      </c>
      <c r="C150" s="129" t="str">
        <f>VLOOKUP(A150,'初期設定1'!$B$18:$C$38,2,FALSE)</f>
        <v>3000SC</v>
      </c>
      <c r="D150" s="130" t="str">
        <f>VLOOKUP(A150,'初期設定1'!$B$18:$D$40,3,FALSE)</f>
        <v>01T</v>
      </c>
      <c r="E150" s="131"/>
      <c r="F150" s="133"/>
      <c r="G150" s="133"/>
      <c r="H150" s="133"/>
      <c r="I150" s="134">
        <f t="shared" si="48"/>
      </c>
      <c r="J150" s="135">
        <f t="shared" si="44"/>
      </c>
      <c r="K150" s="135">
        <f>IF(E150="","",VLOOKUP(E150,'男子選手'!$B$2:$F$158,2,FALSE))</f>
      </c>
      <c r="L150" s="135">
        <f>IF(E150="","",VLOOKUP(E150,'男子選手'!$B$2:$F$158,5,FALSE))</f>
      </c>
      <c r="M150" s="135">
        <f>IF(E150="","",VLOOKUP(E150,'男子選手'!$B$2:$F$158,4,FALSE))</f>
      </c>
      <c r="N150" s="135" t="str">
        <f t="shared" si="45"/>
        <v>0.0000000</v>
      </c>
      <c r="O150" s="22"/>
    </row>
    <row r="151" spans="1:15" s="75" customFormat="1" ht="13.5">
      <c r="A151" s="73" t="s">
        <v>120</v>
      </c>
      <c r="B151" s="82" t="str">
        <f t="shared" si="46"/>
        <v>06100</v>
      </c>
      <c r="C151" s="122" t="str">
        <f>VLOOKUP(A151,'初期設定1'!$B$18:$C$38,2,FALSE)</f>
        <v>5000mW</v>
      </c>
      <c r="D151" s="123" t="str">
        <f>VLOOKUP(A151,'初期設定1'!$B$18:$D$40,3,FALSE)</f>
        <v>01T</v>
      </c>
      <c r="E151" s="124"/>
      <c r="F151" s="126"/>
      <c r="G151" s="126"/>
      <c r="H151" s="126"/>
      <c r="I151" s="127">
        <f t="shared" si="48"/>
      </c>
      <c r="J151" s="128">
        <f t="shared" si="44"/>
      </c>
      <c r="K151" s="128">
        <f>IF(E151="","",VLOOKUP(E151,'男子選手'!$B$2:$F$158,2,FALSE))</f>
      </c>
      <c r="L151" s="128">
        <f>IF(E151="","",VLOOKUP(E151,'男子選手'!$B$2:$F$158,5,FALSE))</f>
      </c>
      <c r="M151" s="128">
        <f>IF(E151="","",VLOOKUP(E151,'男子選手'!$B$2:$F$158,4,FALSE))</f>
      </c>
      <c r="N151" s="128" t="str">
        <f t="shared" si="45"/>
        <v>0.0000000</v>
      </c>
      <c r="O151" s="22"/>
    </row>
    <row r="152" spans="1:15" s="75" customFormat="1" ht="13.5">
      <c r="A152" s="73" t="s">
        <v>95</v>
      </c>
      <c r="B152" s="82" t="str">
        <f t="shared" si="46"/>
        <v>06100</v>
      </c>
      <c r="C152" s="114" t="str">
        <f>VLOOKUP(A152,'初期設定1'!$B$18:$C$38,2,FALSE)</f>
        <v>5000mW</v>
      </c>
      <c r="D152" s="115" t="str">
        <f>VLOOKUP(A152,'初期設定1'!$B$18:$D$40,3,FALSE)</f>
        <v>01T</v>
      </c>
      <c r="E152" s="116"/>
      <c r="F152" s="118"/>
      <c r="G152" s="118"/>
      <c r="H152" s="118"/>
      <c r="I152" s="119">
        <f t="shared" si="48"/>
      </c>
      <c r="J152" s="120">
        <f t="shared" si="44"/>
      </c>
      <c r="K152" s="120">
        <f>IF(E152="","",VLOOKUP(E152,'男子選手'!$B$2:$F$158,2,FALSE))</f>
      </c>
      <c r="L152" s="120">
        <f>IF(E152="","",VLOOKUP(E152,'男子選手'!$B$2:$F$158,5,FALSE))</f>
      </c>
      <c r="M152" s="128">
        <f>IF(E152="","",VLOOKUP(E152,'男子選手'!$B$2:$F$158,4,FALSE))</f>
      </c>
      <c r="N152" s="120" t="str">
        <f t="shared" si="45"/>
        <v>0.0000000</v>
      </c>
      <c r="O152" s="22"/>
    </row>
    <row r="153" spans="1:15" s="75" customFormat="1" ht="13.5">
      <c r="A153" s="73" t="s">
        <v>95</v>
      </c>
      <c r="B153" s="82" t="str">
        <f>A153&amp;E153</f>
        <v>06100</v>
      </c>
      <c r="C153" s="114" t="str">
        <f>VLOOKUP(A153,'初期設定1'!$B$18:$C$38,2,FALSE)</f>
        <v>5000mW</v>
      </c>
      <c r="D153" s="115" t="str">
        <f>VLOOKUP(A153,'初期設定1'!$B$18:$D$40,3,FALSE)</f>
        <v>01T</v>
      </c>
      <c r="E153" s="116"/>
      <c r="F153" s="118"/>
      <c r="G153" s="118"/>
      <c r="H153" s="118"/>
      <c r="I153" s="119">
        <f>IF(AND(F153="",G153="",H153=""),"",IF(D153="01T",IF(F153="",G153&amp;""""&amp;H153,F153&amp;"'"&amp;G153&amp;""""&amp;H153),IF(D153="02F",G153&amp;"m"&amp;H153,H153&amp;"点")))</f>
      </c>
      <c r="J153" s="120">
        <f t="shared" si="44"/>
      </c>
      <c r="K153" s="120">
        <f>IF(E153="","",VLOOKUP(E153,'男子選手'!$B$2:$F$158,2,FALSE))</f>
      </c>
      <c r="L153" s="120">
        <f>IF(E153="","",VLOOKUP(E153,'男子選手'!$B$2:$F$158,5,FALSE))</f>
      </c>
      <c r="M153" s="128">
        <f>IF(E153="","",VLOOKUP(E153,'男子選手'!$B$2:$F$158,4,FALSE))</f>
      </c>
      <c r="N153" s="120" t="str">
        <f t="shared" si="45"/>
        <v>0.0000000</v>
      </c>
      <c r="O153" s="22"/>
    </row>
    <row r="154" spans="1:15" s="75" customFormat="1" ht="13.5">
      <c r="A154" s="73" t="s">
        <v>95</v>
      </c>
      <c r="B154" s="82" t="str">
        <f>A154&amp;E154</f>
        <v>06100</v>
      </c>
      <c r="C154" s="114" t="str">
        <f>VLOOKUP(A154,'初期設定1'!$B$18:$C$38,2,FALSE)</f>
        <v>5000mW</v>
      </c>
      <c r="D154" s="115" t="str">
        <f>VLOOKUP(A154,'初期設定1'!$B$18:$D$40,3,FALSE)</f>
        <v>01T</v>
      </c>
      <c r="E154" s="116"/>
      <c r="F154" s="118"/>
      <c r="G154" s="118"/>
      <c r="H154" s="118"/>
      <c r="I154" s="119">
        <f>IF(AND(F154="",G154="",H154=""),"",IF(D154="01T",IF(F154="",G154&amp;""""&amp;H154,F154&amp;"'"&amp;G154&amp;""""&amp;H154),IF(D154="02F",G154&amp;"m"&amp;H154,H154&amp;"点")))</f>
      </c>
      <c r="J154" s="120">
        <f t="shared" si="44"/>
      </c>
      <c r="K154" s="120">
        <f>IF(E154="","",VLOOKUP(E154,'男子選手'!$B$2:$F$158,2,FALSE))</f>
      </c>
      <c r="L154" s="120">
        <f>IF(E154="","",VLOOKUP(E154,'男子選手'!$B$2:$F$158,5,FALSE))</f>
      </c>
      <c r="M154" s="128">
        <f>IF(E154="","",VLOOKUP(E154,'男子選手'!$B$2:$F$158,4,FALSE))</f>
      </c>
      <c r="N154" s="120" t="str">
        <f t="shared" si="45"/>
        <v>0.0000000</v>
      </c>
      <c r="O154" s="22"/>
    </row>
    <row r="155" spans="1:15" s="75" customFormat="1" ht="13.5">
      <c r="A155" s="73" t="s">
        <v>95</v>
      </c>
      <c r="B155" s="82" t="str">
        <f t="shared" si="46"/>
        <v>06100</v>
      </c>
      <c r="C155" s="114" t="str">
        <f>VLOOKUP(A155,'初期設定1'!$B$18:$C$38,2,FALSE)</f>
        <v>5000mW</v>
      </c>
      <c r="D155" s="115" t="str">
        <f>VLOOKUP(A155,'初期設定1'!$B$18:$D$40,3,FALSE)</f>
        <v>01T</v>
      </c>
      <c r="E155" s="116"/>
      <c r="F155" s="118"/>
      <c r="G155" s="118"/>
      <c r="H155" s="118"/>
      <c r="I155" s="119">
        <f t="shared" si="48"/>
      </c>
      <c r="J155" s="120">
        <f t="shared" si="44"/>
      </c>
      <c r="K155" s="120">
        <f>IF(E155="","",VLOOKUP(E155,'男子選手'!$B$2:$F$158,2,FALSE))</f>
      </c>
      <c r="L155" s="120">
        <f>IF(E155="","",VLOOKUP(E155,'男子選手'!$B$2:$F$158,5,FALSE))</f>
      </c>
      <c r="M155" s="128">
        <f>IF(E155="","",VLOOKUP(E155,'男子選手'!$B$2:$F$158,4,FALSE))</f>
      </c>
      <c r="N155" s="120" t="str">
        <f t="shared" si="45"/>
        <v>0.0000000</v>
      </c>
      <c r="O155" s="22"/>
    </row>
    <row r="156" spans="1:15" s="75" customFormat="1" ht="13.5">
      <c r="A156" s="73" t="s">
        <v>95</v>
      </c>
      <c r="B156" s="82" t="str">
        <f t="shared" si="46"/>
        <v>06100</v>
      </c>
      <c r="C156" s="114" t="str">
        <f>VLOOKUP(A156,'初期設定1'!$B$18:$C$38,2,FALSE)</f>
        <v>5000mW</v>
      </c>
      <c r="D156" s="115" t="str">
        <f>VLOOKUP(A156,'初期設定1'!$B$18:$D$40,3,FALSE)</f>
        <v>01T</v>
      </c>
      <c r="E156" s="116"/>
      <c r="F156" s="118"/>
      <c r="G156" s="118"/>
      <c r="H156" s="118"/>
      <c r="I156" s="119">
        <f t="shared" si="48"/>
      </c>
      <c r="J156" s="120">
        <f t="shared" si="44"/>
      </c>
      <c r="K156" s="120">
        <f>IF(E156="","",VLOOKUP(E156,'男子選手'!$B$2:$F$158,2,FALSE))</f>
      </c>
      <c r="L156" s="120">
        <f>IF(E156="","",VLOOKUP(E156,'男子選手'!$B$2:$F$158,5,FALSE))</f>
      </c>
      <c r="M156" s="128">
        <f>IF(E156="","",VLOOKUP(E156,'男子選手'!$B$2:$F$158,4,FALSE))</f>
      </c>
      <c r="N156" s="120" t="str">
        <f t="shared" si="45"/>
        <v>0.0000000</v>
      </c>
      <c r="O156" s="22"/>
    </row>
    <row r="157" spans="1:15" s="75" customFormat="1" ht="13.5">
      <c r="A157" s="73" t="s">
        <v>95</v>
      </c>
      <c r="B157" s="82" t="str">
        <f t="shared" si="46"/>
        <v>06100</v>
      </c>
      <c r="C157" s="114" t="str">
        <f>VLOOKUP(A157,'初期設定1'!$B$18:$C$38,2,FALSE)</f>
        <v>5000mW</v>
      </c>
      <c r="D157" s="115" t="str">
        <f>VLOOKUP(A157,'初期設定1'!$B$18:$D$40,3,FALSE)</f>
        <v>01T</v>
      </c>
      <c r="E157" s="116"/>
      <c r="F157" s="118"/>
      <c r="G157" s="118"/>
      <c r="H157" s="118"/>
      <c r="I157" s="119">
        <f t="shared" si="48"/>
      </c>
      <c r="J157" s="120">
        <f t="shared" si="44"/>
      </c>
      <c r="K157" s="120">
        <f>IF(E157="","",VLOOKUP(E157,'男子選手'!$B$2:$F$158,2,FALSE))</f>
      </c>
      <c r="L157" s="120">
        <f>IF(E157="","",VLOOKUP(E157,'男子選手'!$B$2:$F$158,5,FALSE))</f>
      </c>
      <c r="M157" s="128">
        <f>IF(E157="","",VLOOKUP(E157,'男子選手'!$B$2:$F$158,4,FALSE))</f>
      </c>
      <c r="N157" s="120" t="str">
        <f t="shared" si="45"/>
        <v>0.0000000</v>
      </c>
      <c r="O157" s="22"/>
    </row>
    <row r="158" spans="1:15" s="75" customFormat="1" ht="13.5">
      <c r="A158" s="139" t="s">
        <v>95</v>
      </c>
      <c r="B158" s="140" t="str">
        <f t="shared" si="46"/>
        <v>06100</v>
      </c>
      <c r="C158" s="129" t="str">
        <f>VLOOKUP(A158,'初期設定1'!$B$18:$C$38,2,FALSE)</f>
        <v>5000mW</v>
      </c>
      <c r="D158" s="130" t="str">
        <f>VLOOKUP(A158,'初期設定1'!$B$18:$D$40,3,FALSE)</f>
        <v>01T</v>
      </c>
      <c r="E158" s="131"/>
      <c r="F158" s="133"/>
      <c r="G158" s="133"/>
      <c r="H158" s="133"/>
      <c r="I158" s="134">
        <f t="shared" si="48"/>
      </c>
      <c r="J158" s="135">
        <f t="shared" si="44"/>
      </c>
      <c r="K158" s="135">
        <f>IF(E158="","",VLOOKUP(E158,'男子選手'!$B$2:$F$158,2,FALSE))</f>
      </c>
      <c r="L158" s="135">
        <f>IF(E158="","",VLOOKUP(E158,'男子選手'!$B$2:$F$158,5,FALSE))</f>
      </c>
      <c r="M158" s="135">
        <f>IF(E158="","",VLOOKUP(E158,'男子選手'!$B$2:$F$158,4,FALSE))</f>
      </c>
      <c r="N158" s="135" t="str">
        <f t="shared" si="45"/>
        <v>0.0000000</v>
      </c>
      <c r="O158" s="22"/>
    </row>
    <row r="159" spans="1:15" s="75" customFormat="1" ht="13.5">
      <c r="A159" s="73" t="s">
        <v>121</v>
      </c>
      <c r="B159" s="82" t="str">
        <f t="shared" si="46"/>
        <v>60100</v>
      </c>
      <c r="C159" s="122" t="str">
        <f>VLOOKUP(A159,'初期設定1'!$B$18:$C$38,2,FALSE)</f>
        <v>4x100R</v>
      </c>
      <c r="D159" s="123" t="str">
        <f>VLOOKUP(A159,'初期設定1'!$B$18:$D$40,3,FALSE)</f>
        <v>01T</v>
      </c>
      <c r="E159" s="124"/>
      <c r="F159" s="125"/>
      <c r="G159" s="126"/>
      <c r="H159" s="126"/>
      <c r="I159" s="127">
        <f t="shared" si="48"/>
      </c>
      <c r="J159" s="128">
        <f t="shared" si="44"/>
      </c>
      <c r="K159" s="128">
        <f>IF(E159="","",VLOOKUP(E159,'男子選手'!$B$2:$F$158,2,FALSE))</f>
      </c>
      <c r="L159" s="128">
        <f>IF(E159="","",VLOOKUP(E159,'男子選手'!$B$2:$F$158,5,FALSE))</f>
      </c>
      <c r="M159" s="128">
        <f>IF(E159="","",VLOOKUP(E159,'男子選手'!$B$2:$F$158,4,FALSE))</f>
      </c>
      <c r="N159" s="128" t="str">
        <f t="shared" si="45"/>
        <v>0.0000000</v>
      </c>
      <c r="O159" s="22" t="s">
        <v>490</v>
      </c>
    </row>
    <row r="160" spans="1:15" s="75" customFormat="1" ht="13.5">
      <c r="A160" s="73" t="s">
        <v>97</v>
      </c>
      <c r="B160" s="82" t="str">
        <f t="shared" si="46"/>
        <v>60100</v>
      </c>
      <c r="C160" s="114" t="str">
        <f>VLOOKUP(A160,'初期設定1'!$B$18:$C$38,2,FALSE)</f>
        <v>4x100R</v>
      </c>
      <c r="D160" s="115" t="str">
        <f>VLOOKUP(A160,'初期設定1'!$B$18:$D$40,3,FALSE)</f>
        <v>01T</v>
      </c>
      <c r="E160" s="116"/>
      <c r="F160" s="117"/>
      <c r="G160" s="117"/>
      <c r="H160" s="121"/>
      <c r="I160" s="119">
        <f t="shared" si="48"/>
      </c>
      <c r="J160" s="120">
        <f t="shared" si="44"/>
      </c>
      <c r="K160" s="120">
        <f>IF(E160="","",VLOOKUP(E160,'男子選手'!$B$2:$F$158,2,FALSE))</f>
      </c>
      <c r="L160" s="120">
        <f>IF(E160="","",VLOOKUP(E160,'男子選手'!$B$2:$F$158,5,FALSE))</f>
      </c>
      <c r="M160" s="128">
        <f>IF(E160="","",VLOOKUP(E160,'男子選手'!$B$2:$F$158,4,FALSE))</f>
      </c>
      <c r="N160" s="120" t="str">
        <f t="shared" si="45"/>
        <v>0.0000000</v>
      </c>
      <c r="O160" s="22" t="s">
        <v>490</v>
      </c>
    </row>
    <row r="161" spans="1:15" s="75" customFormat="1" ht="13.5">
      <c r="A161" s="73" t="s">
        <v>97</v>
      </c>
      <c r="B161" s="82" t="str">
        <f t="shared" si="46"/>
        <v>60100</v>
      </c>
      <c r="C161" s="114" t="str">
        <f>VLOOKUP(A161,'初期設定1'!$B$18:$C$38,2,FALSE)</f>
        <v>4x100R</v>
      </c>
      <c r="D161" s="115" t="str">
        <f>VLOOKUP(A161,'初期設定1'!$B$18:$D$40,3,FALSE)</f>
        <v>01T</v>
      </c>
      <c r="E161" s="116"/>
      <c r="F161" s="117"/>
      <c r="G161" s="117"/>
      <c r="H161" s="121"/>
      <c r="I161" s="119">
        <f t="shared" si="48"/>
      </c>
      <c r="J161" s="120">
        <f t="shared" si="44"/>
      </c>
      <c r="K161" s="120">
        <f>IF(E161="","",VLOOKUP(E161,'男子選手'!$B$2:$F$158,2,FALSE))</f>
      </c>
      <c r="L161" s="120">
        <f>IF(E161="","",VLOOKUP(E161,'男子選手'!$B$2:$F$158,5,FALSE))</f>
      </c>
      <c r="M161" s="128">
        <f>IF(E161="","",VLOOKUP(E161,'男子選手'!$B$2:$F$158,4,FALSE))</f>
      </c>
      <c r="N161" s="120" t="str">
        <f t="shared" si="45"/>
        <v>0.0000000</v>
      </c>
      <c r="O161" s="22" t="s">
        <v>490</v>
      </c>
    </row>
    <row r="162" spans="1:15" s="75" customFormat="1" ht="13.5">
      <c r="A162" s="73" t="s">
        <v>97</v>
      </c>
      <c r="B162" s="82" t="str">
        <f t="shared" si="46"/>
        <v>60100</v>
      </c>
      <c r="C162" s="114" t="str">
        <f>VLOOKUP(A162,'初期設定1'!$B$18:$C$38,2,FALSE)</f>
        <v>4x100R</v>
      </c>
      <c r="D162" s="115" t="str">
        <f>VLOOKUP(A162,'初期設定1'!$B$18:$D$40,3,FALSE)</f>
        <v>01T</v>
      </c>
      <c r="E162" s="116"/>
      <c r="F162" s="117"/>
      <c r="G162" s="117"/>
      <c r="H162" s="121"/>
      <c r="I162" s="119">
        <f t="shared" si="48"/>
      </c>
      <c r="J162" s="120">
        <f t="shared" si="44"/>
      </c>
      <c r="K162" s="120">
        <f>IF(E162="","",VLOOKUP(E162,'男子選手'!$B$2:$F$158,2,FALSE))</f>
      </c>
      <c r="L162" s="120">
        <f>IF(E162="","",VLOOKUP(E162,'男子選手'!$B$2:$F$158,5,FALSE))</f>
      </c>
      <c r="M162" s="128">
        <f>IF(E162="","",VLOOKUP(E162,'男子選手'!$B$2:$F$158,4,FALSE))</f>
      </c>
      <c r="N162" s="120" t="str">
        <f t="shared" si="45"/>
        <v>0.0000000</v>
      </c>
      <c r="O162" s="22" t="s">
        <v>490</v>
      </c>
    </row>
    <row r="163" spans="1:15" s="75" customFormat="1" ht="13.5">
      <c r="A163" s="73" t="s">
        <v>97</v>
      </c>
      <c r="B163" s="82" t="str">
        <f t="shared" si="46"/>
        <v>60100</v>
      </c>
      <c r="C163" s="114" t="str">
        <f>VLOOKUP(A163,'初期設定1'!$B$18:$C$38,2,FALSE)</f>
        <v>4x100R</v>
      </c>
      <c r="D163" s="115" t="str">
        <f>VLOOKUP(A163,'初期設定1'!$B$18:$D$40,3,FALSE)</f>
        <v>01T</v>
      </c>
      <c r="E163" s="116"/>
      <c r="F163" s="117"/>
      <c r="G163" s="117"/>
      <c r="H163" s="117"/>
      <c r="I163" s="119"/>
      <c r="J163" s="120">
        <f t="shared" si="44"/>
      </c>
      <c r="K163" s="120">
        <f>IF(E163="","",VLOOKUP(E163,'男子選手'!$B$2:$F$158,2,FALSE))</f>
      </c>
      <c r="L163" s="120">
        <f>IF(E163="","",VLOOKUP(E163,'男子選手'!$B$2:$F$158,5,FALSE))</f>
      </c>
      <c r="M163" s="128">
        <f>IF(E163="","",VLOOKUP(E163,'男子選手'!$B$2:$F$158,4,FALSE))</f>
      </c>
      <c r="N163" s="120" t="str">
        <f t="shared" si="45"/>
        <v>0.0000000</v>
      </c>
      <c r="O163" s="22" t="s">
        <v>490</v>
      </c>
    </row>
    <row r="164" spans="1:15" s="75" customFormat="1" ht="13.5">
      <c r="A164" s="73" t="s">
        <v>97</v>
      </c>
      <c r="B164" s="82" t="str">
        <f t="shared" si="46"/>
        <v>60100</v>
      </c>
      <c r="C164" s="129" t="str">
        <f>VLOOKUP(A164,'初期設定1'!$B$18:$C$38,2,FALSE)</f>
        <v>4x100R</v>
      </c>
      <c r="D164" s="130" t="str">
        <f>VLOOKUP(A164,'初期設定1'!$B$18:$D$40,3,FALSE)</f>
        <v>01T</v>
      </c>
      <c r="E164" s="131"/>
      <c r="F164" s="132"/>
      <c r="G164" s="132"/>
      <c r="H164" s="136"/>
      <c r="I164" s="134">
        <f>IF(AND(F164="",G164="",H164=""),"",IF(D164="01T",IF(F164="",G164&amp;""""&amp;H164,F164&amp;"'"&amp;G164&amp;""""&amp;H164),IF(D164="02F",G164&amp;"m"&amp;H164,H164&amp;"点")))</f>
      </c>
      <c r="J164" s="135">
        <f t="shared" si="44"/>
      </c>
      <c r="K164" s="135">
        <f>IF(E164="","",VLOOKUP(E164,'男子選手'!$B$2:$F$158,2,FALSE))</f>
      </c>
      <c r="L164" s="135">
        <f>IF(E164="","",VLOOKUP(E164,'男子選手'!$B$2:$F$158,5,FALSE))</f>
      </c>
      <c r="M164" s="135">
        <f>IF(E164="","",VLOOKUP(E164,'男子選手'!$B$2:$F$158,4,FALSE))</f>
      </c>
      <c r="N164" s="135" t="str">
        <f t="shared" si="45"/>
        <v>0.0000000</v>
      </c>
      <c r="O164" s="22" t="s">
        <v>490</v>
      </c>
    </row>
    <row r="165" spans="1:15" s="75" customFormat="1" ht="13.5">
      <c r="A165" s="73" t="s">
        <v>121</v>
      </c>
      <c r="B165" s="82" t="str">
        <f t="shared" si="46"/>
        <v>60100</v>
      </c>
      <c r="C165" s="122" t="str">
        <f>VLOOKUP(A165,'初期設定1'!$B$18:$C$38,2,FALSE)</f>
        <v>4x100R</v>
      </c>
      <c r="D165" s="123" t="str">
        <f>VLOOKUP(A165,'初期設定1'!$B$18:$D$40,3,FALSE)</f>
        <v>01T</v>
      </c>
      <c r="E165" s="124"/>
      <c r="F165" s="125"/>
      <c r="G165" s="126"/>
      <c r="H165" s="126"/>
      <c r="I165" s="127">
        <f>IF(AND(F165="",G165="",H165=""),"",IF(D165="01T",IF(F165="",G165&amp;""""&amp;H165,F165&amp;"'"&amp;G165&amp;""""&amp;H165),IF(D165="02F",G165&amp;"m"&amp;H165,H165&amp;"点")))</f>
      </c>
      <c r="J165" s="128">
        <f aca="true" t="shared" si="49" ref="J165:J176">IF(E165="","",E165)</f>
      </c>
      <c r="K165" s="128">
        <f>IF(E165="","",VLOOKUP(E165,'男子選手'!$B$2:$F$158,2,FALSE))</f>
      </c>
      <c r="L165" s="128">
        <f>IF(E165="","",VLOOKUP(E165,'男子選手'!$B$2:$F$158,5,FALSE))</f>
      </c>
      <c r="M165" s="128">
        <f>IF(E165="","",VLOOKUP(E165,'男子選手'!$B$2:$F$158,4,FALSE))</f>
      </c>
      <c r="N165" s="128" t="str">
        <f aca="true" t="shared" si="50" ref="N165:N176">FIXED((F165*10000+G165*100+H165)/10000000,7)</f>
        <v>0.0000000</v>
      </c>
      <c r="O165" s="22" t="s">
        <v>491</v>
      </c>
    </row>
    <row r="166" spans="1:15" s="75" customFormat="1" ht="13.5">
      <c r="A166" s="73" t="s">
        <v>97</v>
      </c>
      <c r="B166" s="82" t="str">
        <f t="shared" si="46"/>
        <v>60100</v>
      </c>
      <c r="C166" s="114" t="str">
        <f>VLOOKUP(A166,'初期設定1'!$B$18:$C$38,2,FALSE)</f>
        <v>4x100R</v>
      </c>
      <c r="D166" s="115" t="str">
        <f>VLOOKUP(A166,'初期設定1'!$B$18:$D$40,3,FALSE)</f>
        <v>01T</v>
      </c>
      <c r="E166" s="116"/>
      <c r="F166" s="117"/>
      <c r="G166" s="117"/>
      <c r="H166" s="121"/>
      <c r="I166" s="119">
        <f>IF(AND(F166="",G166="",H166=""),"",IF(D166="01T",IF(F166="",G166&amp;""""&amp;H166,F166&amp;"'"&amp;G166&amp;""""&amp;H166),IF(D166="02F",G166&amp;"m"&amp;H166,H166&amp;"点")))</f>
      </c>
      <c r="J166" s="120">
        <f t="shared" si="49"/>
      </c>
      <c r="K166" s="120">
        <f>IF(E166="","",VLOOKUP(E166,'男子選手'!$B$2:$F$158,2,FALSE))</f>
      </c>
      <c r="L166" s="120">
        <f>IF(E166="","",VLOOKUP(E166,'男子選手'!$B$2:$F$158,5,FALSE))</f>
      </c>
      <c r="M166" s="128">
        <f>IF(E166="","",VLOOKUP(E166,'男子選手'!$B$2:$F$158,4,FALSE))</f>
      </c>
      <c r="N166" s="120" t="str">
        <f t="shared" si="50"/>
        <v>0.0000000</v>
      </c>
      <c r="O166" s="22" t="s">
        <v>491</v>
      </c>
    </row>
    <row r="167" spans="1:15" s="75" customFormat="1" ht="13.5">
      <c r="A167" s="73" t="s">
        <v>97</v>
      </c>
      <c r="B167" s="82" t="str">
        <f t="shared" si="46"/>
        <v>60100</v>
      </c>
      <c r="C167" s="114" t="str">
        <f>VLOOKUP(A167,'初期設定1'!$B$18:$C$38,2,FALSE)</f>
        <v>4x100R</v>
      </c>
      <c r="D167" s="115" t="str">
        <f>VLOOKUP(A167,'初期設定1'!$B$18:$D$40,3,FALSE)</f>
        <v>01T</v>
      </c>
      <c r="E167" s="116"/>
      <c r="F167" s="117"/>
      <c r="G167" s="117"/>
      <c r="H167" s="121"/>
      <c r="I167" s="119">
        <f>IF(AND(F167="",G167="",H167=""),"",IF(D167="01T",IF(F167="",G167&amp;""""&amp;H167,F167&amp;"'"&amp;G167&amp;""""&amp;H167),IF(D167="02F",G167&amp;"m"&amp;H167,H167&amp;"点")))</f>
      </c>
      <c r="J167" s="120">
        <f t="shared" si="49"/>
      </c>
      <c r="K167" s="120">
        <f>IF(E167="","",VLOOKUP(E167,'男子選手'!$B$2:$F$158,2,FALSE))</f>
      </c>
      <c r="L167" s="120">
        <f>IF(E167="","",VLOOKUP(E167,'男子選手'!$B$2:$F$158,5,FALSE))</f>
      </c>
      <c r="M167" s="128">
        <f>IF(E167="","",VLOOKUP(E167,'男子選手'!$B$2:$F$158,4,FALSE))</f>
      </c>
      <c r="N167" s="120" t="str">
        <f t="shared" si="50"/>
        <v>0.0000000</v>
      </c>
      <c r="O167" s="22" t="s">
        <v>491</v>
      </c>
    </row>
    <row r="168" spans="1:15" s="75" customFormat="1" ht="13.5">
      <c r="A168" s="73" t="s">
        <v>97</v>
      </c>
      <c r="B168" s="82" t="str">
        <f t="shared" si="46"/>
        <v>60100</v>
      </c>
      <c r="C168" s="114" t="str">
        <f>VLOOKUP(A168,'初期設定1'!$B$18:$C$38,2,FALSE)</f>
        <v>4x100R</v>
      </c>
      <c r="D168" s="115" t="str">
        <f>VLOOKUP(A168,'初期設定1'!$B$18:$D$40,3,FALSE)</f>
        <v>01T</v>
      </c>
      <c r="E168" s="116"/>
      <c r="F168" s="117"/>
      <c r="G168" s="117"/>
      <c r="H168" s="121"/>
      <c r="I168" s="119">
        <f>IF(AND(F168="",G168="",H168=""),"",IF(D168="01T",IF(F168="",G168&amp;""""&amp;H168,F168&amp;"'"&amp;G168&amp;""""&amp;H168),IF(D168="02F",G168&amp;"m"&amp;H168,H168&amp;"点")))</f>
      </c>
      <c r="J168" s="120">
        <f t="shared" si="49"/>
      </c>
      <c r="K168" s="120">
        <f>IF(E168="","",VLOOKUP(E168,'男子選手'!$B$2:$F$158,2,FALSE))</f>
      </c>
      <c r="L168" s="120">
        <f>IF(E168="","",VLOOKUP(E168,'男子選手'!$B$2:$F$158,5,FALSE))</f>
      </c>
      <c r="M168" s="128">
        <f>IF(E168="","",VLOOKUP(E168,'男子選手'!$B$2:$F$158,4,FALSE))</f>
      </c>
      <c r="N168" s="120" t="str">
        <f t="shared" si="50"/>
        <v>0.0000000</v>
      </c>
      <c r="O168" s="22" t="s">
        <v>491</v>
      </c>
    </row>
    <row r="169" spans="1:15" s="75" customFormat="1" ht="13.5">
      <c r="A169" s="73" t="s">
        <v>97</v>
      </c>
      <c r="B169" s="82" t="str">
        <f t="shared" si="46"/>
        <v>60100</v>
      </c>
      <c r="C169" s="114" t="str">
        <f>VLOOKUP(A169,'初期設定1'!$B$18:$C$38,2,FALSE)</f>
        <v>4x100R</v>
      </c>
      <c r="D169" s="115" t="str">
        <f>VLOOKUP(A169,'初期設定1'!$B$18:$D$40,3,FALSE)</f>
        <v>01T</v>
      </c>
      <c r="E169" s="116"/>
      <c r="F169" s="117"/>
      <c r="G169" s="117"/>
      <c r="H169" s="117"/>
      <c r="I169" s="119"/>
      <c r="J169" s="120">
        <f t="shared" si="49"/>
      </c>
      <c r="K169" s="120">
        <f>IF(E169="","",VLOOKUP(E169,'男子選手'!$B$2:$F$158,2,FALSE))</f>
      </c>
      <c r="L169" s="120">
        <f>IF(E169="","",VLOOKUP(E169,'男子選手'!$B$2:$F$158,5,FALSE))</f>
      </c>
      <c r="M169" s="128">
        <f>IF(E169="","",VLOOKUP(E169,'男子選手'!$B$2:$F$158,4,FALSE))</f>
      </c>
      <c r="N169" s="120" t="str">
        <f t="shared" si="50"/>
        <v>0.0000000</v>
      </c>
      <c r="O169" s="22" t="s">
        <v>491</v>
      </c>
    </row>
    <row r="170" spans="1:15" s="75" customFormat="1" ht="13.5">
      <c r="A170" s="73" t="s">
        <v>97</v>
      </c>
      <c r="B170" s="82" t="str">
        <f t="shared" si="46"/>
        <v>60100</v>
      </c>
      <c r="C170" s="129" t="str">
        <f>VLOOKUP(A170,'初期設定1'!$B$18:$C$38,2,FALSE)</f>
        <v>4x100R</v>
      </c>
      <c r="D170" s="130" t="str">
        <f>VLOOKUP(A170,'初期設定1'!$B$18:$D$40,3,FALSE)</f>
        <v>01T</v>
      </c>
      <c r="E170" s="131"/>
      <c r="F170" s="132"/>
      <c r="G170" s="132"/>
      <c r="H170" s="136"/>
      <c r="I170" s="134">
        <f>IF(AND(F170="",G170="",H170=""),"",IF(D170="01T",IF(F170="",G170&amp;""""&amp;H170,F170&amp;"'"&amp;G170&amp;""""&amp;H170),IF(D170="02F",G170&amp;"m"&amp;H170,H170&amp;"点")))</f>
      </c>
      <c r="J170" s="135">
        <f t="shared" si="49"/>
      </c>
      <c r="K170" s="135">
        <f>IF(E170="","",VLOOKUP(E170,'男子選手'!$B$2:$F$158,2,FALSE))</f>
      </c>
      <c r="L170" s="135">
        <f>IF(E170="","",VLOOKUP(E170,'男子選手'!$B$2:$F$158,5,FALSE))</f>
      </c>
      <c r="M170" s="135">
        <f>IF(E170="","",VLOOKUP(E170,'男子選手'!$B$2:$F$158,4,FALSE))</f>
      </c>
      <c r="N170" s="135" t="str">
        <f t="shared" si="50"/>
        <v>0.0000000</v>
      </c>
      <c r="O170" s="22" t="s">
        <v>491</v>
      </c>
    </row>
    <row r="171" spans="1:15" s="75" customFormat="1" ht="13.5" hidden="1">
      <c r="A171" s="73" t="s">
        <v>98</v>
      </c>
      <c r="B171" s="82" t="str">
        <f aca="true" t="shared" si="51" ref="B171:B182">A171&amp;E171</f>
        <v>60100</v>
      </c>
      <c r="C171" s="122" t="str">
        <f>VLOOKUP(A171,'初期設定1'!$B$18:$C$38,2,FALSE)</f>
        <v>4x100R</v>
      </c>
      <c r="D171" s="123" t="str">
        <f>VLOOKUP(A171,'初期設定1'!$B$18:$D$40,3,FALSE)</f>
        <v>01T</v>
      </c>
      <c r="E171" s="124"/>
      <c r="F171" s="125"/>
      <c r="G171" s="126"/>
      <c r="H171" s="126"/>
      <c r="I171" s="127">
        <f>IF(AND(F171="",G171="",H171=""),"",IF(D171="01T",IF(F171="",G171&amp;""""&amp;H171,F171&amp;"'"&amp;G171&amp;""""&amp;H171),IF(D171="02F",G171&amp;"m"&amp;H171,H171&amp;"点")))</f>
      </c>
      <c r="J171" s="128">
        <f t="shared" si="49"/>
      </c>
      <c r="K171" s="128">
        <f>IF(E171="","",VLOOKUP(E171,'男子選手'!$B$2:$F$158,2,FALSE))</f>
      </c>
      <c r="L171" s="128">
        <f>IF(E171="","",VLOOKUP(E171,'男子選手'!$B$2:$F$158,5,FALSE))</f>
      </c>
      <c r="M171" s="128">
        <f>IF(E171="","",VLOOKUP(E171,'男子選手'!$B$2:$F$158,4,FALSE))</f>
      </c>
      <c r="N171" s="128" t="str">
        <f t="shared" si="50"/>
        <v>0.0000000</v>
      </c>
      <c r="O171" s="22" t="s">
        <v>608</v>
      </c>
    </row>
    <row r="172" spans="1:15" s="75" customFormat="1" ht="13.5" hidden="1">
      <c r="A172" s="73" t="s">
        <v>97</v>
      </c>
      <c r="B172" s="82" t="str">
        <f t="shared" si="51"/>
        <v>60100</v>
      </c>
      <c r="C172" s="114" t="str">
        <f>VLOOKUP(A172,'初期設定1'!$B$18:$C$38,2,FALSE)</f>
        <v>4x100R</v>
      </c>
      <c r="D172" s="115" t="str">
        <f>VLOOKUP(A172,'初期設定1'!$B$18:$D$40,3,FALSE)</f>
        <v>01T</v>
      </c>
      <c r="E172" s="116"/>
      <c r="F172" s="117"/>
      <c r="G172" s="117"/>
      <c r="H172" s="121"/>
      <c r="I172" s="119">
        <f>IF(AND(F172="",G172="",H172=""),"",IF(D172="01T",IF(F172="",G172&amp;""""&amp;H172,F172&amp;"'"&amp;G172&amp;""""&amp;H172),IF(D172="02F",G172&amp;"m"&amp;H172,H172&amp;"点")))</f>
      </c>
      <c r="J172" s="120">
        <f t="shared" si="49"/>
      </c>
      <c r="K172" s="120">
        <f>IF(E172="","",VLOOKUP(E172,'男子選手'!$B$2:$F$158,2,FALSE))</f>
      </c>
      <c r="L172" s="120">
        <f>IF(E172="","",VLOOKUP(E172,'男子選手'!$B$2:$F$158,5,FALSE))</f>
      </c>
      <c r="M172" s="128">
        <f>IF(E172="","",VLOOKUP(E172,'男子選手'!$B$2:$F$158,4,FALSE))</f>
      </c>
      <c r="N172" s="120" t="str">
        <f t="shared" si="50"/>
        <v>0.0000000</v>
      </c>
      <c r="O172" s="22" t="s">
        <v>608</v>
      </c>
    </row>
    <row r="173" spans="1:15" s="75" customFormat="1" ht="13.5" hidden="1">
      <c r="A173" s="73" t="s">
        <v>97</v>
      </c>
      <c r="B173" s="82" t="str">
        <f t="shared" si="51"/>
        <v>60100</v>
      </c>
      <c r="C173" s="114" t="str">
        <f>VLOOKUP(A173,'初期設定1'!$B$18:$C$38,2,FALSE)</f>
        <v>4x100R</v>
      </c>
      <c r="D173" s="115" t="str">
        <f>VLOOKUP(A173,'初期設定1'!$B$18:$D$40,3,FALSE)</f>
        <v>01T</v>
      </c>
      <c r="E173" s="116"/>
      <c r="F173" s="117"/>
      <c r="G173" s="117"/>
      <c r="H173" s="121"/>
      <c r="I173" s="119">
        <f>IF(AND(F173="",G173="",H173=""),"",IF(D173="01T",IF(F173="",G173&amp;""""&amp;H173,F173&amp;"'"&amp;G173&amp;""""&amp;H173),IF(D173="02F",G173&amp;"m"&amp;H173,H173&amp;"点")))</f>
      </c>
      <c r="J173" s="120">
        <f t="shared" si="49"/>
      </c>
      <c r="K173" s="120">
        <f>IF(E173="","",VLOOKUP(E173,'男子選手'!$B$2:$F$158,2,FALSE))</f>
      </c>
      <c r="L173" s="120">
        <f>IF(E173="","",VLOOKUP(E173,'男子選手'!$B$2:$F$158,5,FALSE))</f>
      </c>
      <c r="M173" s="128">
        <f>IF(E173="","",VLOOKUP(E173,'男子選手'!$B$2:$F$158,4,FALSE))</f>
      </c>
      <c r="N173" s="120" t="str">
        <f t="shared" si="50"/>
        <v>0.0000000</v>
      </c>
      <c r="O173" s="22" t="s">
        <v>608</v>
      </c>
    </row>
    <row r="174" spans="1:15" s="75" customFormat="1" ht="13.5" hidden="1">
      <c r="A174" s="73" t="s">
        <v>97</v>
      </c>
      <c r="B174" s="82" t="str">
        <f t="shared" si="51"/>
        <v>60100</v>
      </c>
      <c r="C174" s="114" t="str">
        <f>VLOOKUP(A174,'初期設定1'!$B$18:$C$38,2,FALSE)</f>
        <v>4x100R</v>
      </c>
      <c r="D174" s="115" t="str">
        <f>VLOOKUP(A174,'初期設定1'!$B$18:$D$40,3,FALSE)</f>
        <v>01T</v>
      </c>
      <c r="E174" s="116"/>
      <c r="F174" s="117"/>
      <c r="G174" s="117"/>
      <c r="H174" s="121"/>
      <c r="I174" s="119">
        <f>IF(AND(F174="",G174="",H174=""),"",IF(D174="01T",IF(F174="",G174&amp;""""&amp;H174,F174&amp;"'"&amp;G174&amp;""""&amp;H174),IF(D174="02F",G174&amp;"m"&amp;H174,H174&amp;"点")))</f>
      </c>
      <c r="J174" s="120">
        <f t="shared" si="49"/>
      </c>
      <c r="K174" s="120">
        <f>IF(E174="","",VLOOKUP(E174,'男子選手'!$B$2:$F$158,2,FALSE))</f>
      </c>
      <c r="L174" s="120">
        <f>IF(E174="","",VLOOKUP(E174,'男子選手'!$B$2:$F$158,5,FALSE))</f>
      </c>
      <c r="M174" s="128">
        <f>IF(E174="","",VLOOKUP(E174,'男子選手'!$B$2:$F$158,4,FALSE))</f>
      </c>
      <c r="N174" s="120" t="str">
        <f t="shared" si="50"/>
        <v>0.0000000</v>
      </c>
      <c r="O174" s="22" t="s">
        <v>608</v>
      </c>
    </row>
    <row r="175" spans="1:15" s="75" customFormat="1" ht="13.5" hidden="1">
      <c r="A175" s="73" t="s">
        <v>97</v>
      </c>
      <c r="B175" s="82" t="str">
        <f t="shared" si="51"/>
        <v>60100</v>
      </c>
      <c r="C175" s="114" t="str">
        <f>VLOOKUP(A175,'初期設定1'!$B$18:$C$38,2,FALSE)</f>
        <v>4x100R</v>
      </c>
      <c r="D175" s="115" t="str">
        <f>VLOOKUP(A175,'初期設定1'!$B$18:$D$40,3,FALSE)</f>
        <v>01T</v>
      </c>
      <c r="E175" s="116"/>
      <c r="F175" s="117"/>
      <c r="G175" s="117"/>
      <c r="H175" s="117"/>
      <c r="I175" s="119"/>
      <c r="J175" s="120">
        <f t="shared" si="49"/>
      </c>
      <c r="K175" s="120">
        <f>IF(E175="","",VLOOKUP(E175,'男子選手'!$B$2:$F$158,2,FALSE))</f>
      </c>
      <c r="L175" s="120">
        <f>IF(E175="","",VLOOKUP(E175,'男子選手'!$B$2:$F$158,5,FALSE))</f>
      </c>
      <c r="M175" s="128">
        <f>IF(E175="","",VLOOKUP(E175,'男子選手'!$B$2:$F$158,4,FALSE))</f>
      </c>
      <c r="N175" s="120" t="str">
        <f t="shared" si="50"/>
        <v>0.0000000</v>
      </c>
      <c r="O175" s="22" t="s">
        <v>608</v>
      </c>
    </row>
    <row r="176" spans="1:15" s="75" customFormat="1" ht="13.5" hidden="1">
      <c r="A176" s="73" t="s">
        <v>97</v>
      </c>
      <c r="B176" s="82" t="str">
        <f t="shared" si="51"/>
        <v>60100</v>
      </c>
      <c r="C176" s="129" t="str">
        <f>VLOOKUP(A176,'初期設定1'!$B$18:$C$38,2,FALSE)</f>
        <v>4x100R</v>
      </c>
      <c r="D176" s="130" t="str">
        <f>VLOOKUP(A176,'初期設定1'!$B$18:$D$40,3,FALSE)</f>
        <v>01T</v>
      </c>
      <c r="E176" s="131"/>
      <c r="F176" s="132"/>
      <c r="G176" s="132"/>
      <c r="H176" s="136"/>
      <c r="I176" s="134">
        <f>IF(AND(F176="",G176="",H176=""),"",IF(D176="01T",IF(F176="",G176&amp;""""&amp;H176,F176&amp;"'"&amp;G176&amp;""""&amp;H176),IF(D176="02F",G176&amp;"m"&amp;H176,H176&amp;"点")))</f>
      </c>
      <c r="J176" s="135">
        <f t="shared" si="49"/>
      </c>
      <c r="K176" s="135">
        <f>IF(E176="","",VLOOKUP(E176,'男子選手'!$B$2:$F$158,2,FALSE))</f>
      </c>
      <c r="L176" s="135">
        <f>IF(E176="","",VLOOKUP(E176,'男子選手'!$B$2:$F$158,5,FALSE))</f>
      </c>
      <c r="M176" s="128">
        <f>IF(E176="","",VLOOKUP(E176,'男子選手'!$B$2:$F$158,4,FALSE))</f>
      </c>
      <c r="N176" s="135" t="str">
        <f t="shared" si="50"/>
        <v>0.0000000</v>
      </c>
      <c r="O176" s="22" t="s">
        <v>608</v>
      </c>
    </row>
    <row r="177" spans="1:15" s="75" customFormat="1" ht="13.5" hidden="1">
      <c r="A177" s="73" t="s">
        <v>98</v>
      </c>
      <c r="B177" s="82" t="str">
        <f t="shared" si="51"/>
        <v>60100</v>
      </c>
      <c r="C177" s="122" t="str">
        <f>VLOOKUP(A177,'初期設定1'!$B$18:$C$38,2,FALSE)</f>
        <v>4x100R</v>
      </c>
      <c r="D177" s="123" t="str">
        <f>VLOOKUP(A177,'初期設定1'!$B$18:$D$40,3,FALSE)</f>
        <v>01T</v>
      </c>
      <c r="E177" s="124"/>
      <c r="F177" s="125"/>
      <c r="G177" s="126"/>
      <c r="H177" s="126"/>
      <c r="I177" s="127">
        <f>IF(AND(F177="",G177="",H177=""),"",IF(D177="01T",IF(F177="",G177&amp;""""&amp;H177,F177&amp;"'"&amp;G177&amp;""""&amp;H177),IF(D177="02F",G177&amp;"m"&amp;H177,H177&amp;"点")))</f>
      </c>
      <c r="J177" s="128">
        <f aca="true" t="shared" si="52" ref="J177:J188">IF(E177="","",E177)</f>
      </c>
      <c r="K177" s="128">
        <f>IF(E177="","",VLOOKUP(E177,'男子選手'!$B$2:$F$158,2,FALSE))</f>
      </c>
      <c r="L177" s="128">
        <f>IF(E177="","",VLOOKUP(E177,'男子選手'!$B$2:$F$158,5,FALSE))</f>
      </c>
      <c r="M177" s="128">
        <f>IF(E177="","",VLOOKUP(E177,'男子選手'!$B$2:$F$158,4,FALSE))</f>
      </c>
      <c r="N177" s="128" t="str">
        <f aca="true" t="shared" si="53" ref="N177:N188">FIXED((F177*10000+G177*100+H177)/10000000,7)</f>
        <v>0.0000000</v>
      </c>
      <c r="O177" s="22" t="s">
        <v>609</v>
      </c>
    </row>
    <row r="178" spans="1:15" s="75" customFormat="1" ht="13.5" hidden="1">
      <c r="A178" s="73" t="s">
        <v>97</v>
      </c>
      <c r="B178" s="82" t="str">
        <f t="shared" si="51"/>
        <v>60100</v>
      </c>
      <c r="C178" s="114" t="str">
        <f>VLOOKUP(A178,'初期設定1'!$B$18:$C$38,2,FALSE)</f>
        <v>4x100R</v>
      </c>
      <c r="D178" s="115" t="str">
        <f>VLOOKUP(A178,'初期設定1'!$B$18:$D$40,3,FALSE)</f>
        <v>01T</v>
      </c>
      <c r="E178" s="116"/>
      <c r="F178" s="117"/>
      <c r="G178" s="117"/>
      <c r="H178" s="121"/>
      <c r="I178" s="119">
        <f>IF(AND(F178="",G178="",H178=""),"",IF(D178="01T",IF(F178="",G178&amp;""""&amp;H178,F178&amp;"'"&amp;G178&amp;""""&amp;H178),IF(D178="02F",G178&amp;"m"&amp;H178,H178&amp;"点")))</f>
      </c>
      <c r="J178" s="120">
        <f t="shared" si="52"/>
      </c>
      <c r="K178" s="120">
        <f>IF(E178="","",VLOOKUP(E178,'男子選手'!$B$2:$F$158,2,FALSE))</f>
      </c>
      <c r="L178" s="120">
        <f>IF(E178="","",VLOOKUP(E178,'男子選手'!$B$2:$F$158,5,FALSE))</f>
      </c>
      <c r="M178" s="128">
        <f>IF(E178="","",VLOOKUP(E178,'男子選手'!$B$2:$F$158,4,FALSE))</f>
      </c>
      <c r="N178" s="120" t="str">
        <f t="shared" si="53"/>
        <v>0.0000000</v>
      </c>
      <c r="O178" s="22" t="s">
        <v>609</v>
      </c>
    </row>
    <row r="179" spans="1:15" s="75" customFormat="1" ht="13.5" hidden="1">
      <c r="A179" s="73" t="s">
        <v>97</v>
      </c>
      <c r="B179" s="82" t="str">
        <f t="shared" si="51"/>
        <v>60100</v>
      </c>
      <c r="C179" s="114" t="str">
        <f>VLOOKUP(A179,'初期設定1'!$B$18:$C$38,2,FALSE)</f>
        <v>4x100R</v>
      </c>
      <c r="D179" s="115" t="str">
        <f>VLOOKUP(A179,'初期設定1'!$B$18:$D$40,3,FALSE)</f>
        <v>01T</v>
      </c>
      <c r="E179" s="116"/>
      <c r="F179" s="117"/>
      <c r="G179" s="117"/>
      <c r="H179" s="121"/>
      <c r="I179" s="119">
        <f>IF(AND(F179="",G179="",H179=""),"",IF(D179="01T",IF(F179="",G179&amp;""""&amp;H179,F179&amp;"'"&amp;G179&amp;""""&amp;H179),IF(D179="02F",G179&amp;"m"&amp;H179,H179&amp;"点")))</f>
      </c>
      <c r="J179" s="120">
        <f t="shared" si="52"/>
      </c>
      <c r="K179" s="120">
        <f>IF(E179="","",VLOOKUP(E179,'男子選手'!$B$2:$F$158,2,FALSE))</f>
      </c>
      <c r="L179" s="120">
        <f>IF(E179="","",VLOOKUP(E179,'男子選手'!$B$2:$F$158,5,FALSE))</f>
      </c>
      <c r="M179" s="128">
        <f>IF(E179="","",VLOOKUP(E179,'男子選手'!$B$2:$F$158,4,FALSE))</f>
      </c>
      <c r="N179" s="120" t="str">
        <f t="shared" si="53"/>
        <v>0.0000000</v>
      </c>
      <c r="O179" s="22" t="s">
        <v>609</v>
      </c>
    </row>
    <row r="180" spans="1:15" s="75" customFormat="1" ht="13.5" hidden="1">
      <c r="A180" s="73" t="s">
        <v>97</v>
      </c>
      <c r="B180" s="82" t="str">
        <f t="shared" si="51"/>
        <v>60100</v>
      </c>
      <c r="C180" s="114" t="str">
        <f>VLOOKUP(A180,'初期設定1'!$B$18:$C$38,2,FALSE)</f>
        <v>4x100R</v>
      </c>
      <c r="D180" s="115" t="str">
        <f>VLOOKUP(A180,'初期設定1'!$B$18:$D$40,3,FALSE)</f>
        <v>01T</v>
      </c>
      <c r="E180" s="116"/>
      <c r="F180" s="117"/>
      <c r="G180" s="117"/>
      <c r="H180" s="121"/>
      <c r="I180" s="119">
        <f>IF(AND(F180="",G180="",H180=""),"",IF(D180="01T",IF(F180="",G180&amp;""""&amp;H180,F180&amp;"'"&amp;G180&amp;""""&amp;H180),IF(D180="02F",G180&amp;"m"&amp;H180,H180&amp;"点")))</f>
      </c>
      <c r="J180" s="120">
        <f t="shared" si="52"/>
      </c>
      <c r="K180" s="120">
        <f>IF(E180="","",VLOOKUP(E180,'男子選手'!$B$2:$F$158,2,FALSE))</f>
      </c>
      <c r="L180" s="120">
        <f>IF(E180="","",VLOOKUP(E180,'男子選手'!$B$2:$F$158,5,FALSE))</f>
      </c>
      <c r="M180" s="128">
        <f>IF(E180="","",VLOOKUP(E180,'男子選手'!$B$2:$F$158,4,FALSE))</f>
      </c>
      <c r="N180" s="120" t="str">
        <f t="shared" si="53"/>
        <v>0.0000000</v>
      </c>
      <c r="O180" s="22" t="s">
        <v>609</v>
      </c>
    </row>
    <row r="181" spans="1:15" s="75" customFormat="1" ht="13.5" hidden="1">
      <c r="A181" s="73" t="s">
        <v>97</v>
      </c>
      <c r="B181" s="82" t="str">
        <f t="shared" si="51"/>
        <v>60100</v>
      </c>
      <c r="C181" s="114" t="str">
        <f>VLOOKUP(A181,'初期設定1'!$B$18:$C$38,2,FALSE)</f>
        <v>4x100R</v>
      </c>
      <c r="D181" s="115" t="str">
        <f>VLOOKUP(A181,'初期設定1'!$B$18:$D$40,3,FALSE)</f>
        <v>01T</v>
      </c>
      <c r="E181" s="116"/>
      <c r="F181" s="117"/>
      <c r="G181" s="117"/>
      <c r="H181" s="117"/>
      <c r="I181" s="119"/>
      <c r="J181" s="120">
        <f t="shared" si="52"/>
      </c>
      <c r="K181" s="120">
        <f>IF(E181="","",VLOOKUP(E181,'男子選手'!$B$2:$F$158,2,FALSE))</f>
      </c>
      <c r="L181" s="120">
        <f>IF(E181="","",VLOOKUP(E181,'男子選手'!$B$2:$F$158,5,FALSE))</f>
      </c>
      <c r="M181" s="128">
        <f>IF(E181="","",VLOOKUP(E181,'男子選手'!$B$2:$F$158,4,FALSE))</f>
      </c>
      <c r="N181" s="120" t="str">
        <f t="shared" si="53"/>
        <v>0.0000000</v>
      </c>
      <c r="O181" s="22" t="s">
        <v>609</v>
      </c>
    </row>
    <row r="182" spans="1:15" s="75" customFormat="1" ht="13.5" hidden="1">
      <c r="A182" s="73" t="s">
        <v>97</v>
      </c>
      <c r="B182" s="82" t="str">
        <f t="shared" si="51"/>
        <v>60100</v>
      </c>
      <c r="C182" s="129" t="str">
        <f>VLOOKUP(A182,'初期設定1'!$B$18:$C$38,2,FALSE)</f>
        <v>4x100R</v>
      </c>
      <c r="D182" s="130" t="str">
        <f>VLOOKUP(A182,'初期設定1'!$B$18:$D$40,3,FALSE)</f>
        <v>01T</v>
      </c>
      <c r="E182" s="131"/>
      <c r="F182" s="132"/>
      <c r="G182" s="132"/>
      <c r="H182" s="136"/>
      <c r="I182" s="134">
        <f>IF(AND(F182="",G182="",H182=""),"",IF(D182="01T",IF(F182="",G182&amp;""""&amp;H182,F182&amp;"'"&amp;G182&amp;""""&amp;H182),IF(D182="02F",G182&amp;"m"&amp;H182,H182&amp;"点")))</f>
      </c>
      <c r="J182" s="135">
        <f t="shared" si="52"/>
      </c>
      <c r="K182" s="135">
        <f>IF(E182="","",VLOOKUP(E182,'男子選手'!$B$2:$F$158,2,FALSE))</f>
      </c>
      <c r="L182" s="135">
        <f>IF(E182="","",VLOOKUP(E182,'男子選手'!$B$2:$F$158,5,FALSE))</f>
      </c>
      <c r="M182" s="128">
        <f>IF(E182="","",VLOOKUP(E182,'男子選手'!$B$2:$F$158,4,FALSE))</f>
      </c>
      <c r="N182" s="135" t="str">
        <f t="shared" si="53"/>
        <v>0.0000000</v>
      </c>
      <c r="O182" s="22" t="s">
        <v>609</v>
      </c>
    </row>
    <row r="183" spans="1:15" s="75" customFormat="1" ht="13.5" hidden="1">
      <c r="A183" s="73" t="s">
        <v>98</v>
      </c>
      <c r="B183" s="82" t="str">
        <f aca="true" t="shared" si="54" ref="B183:B188">A183&amp;E183</f>
        <v>60100</v>
      </c>
      <c r="C183" s="122" t="str">
        <f>VLOOKUP(A183,'初期設定1'!$B$18:$C$38,2,FALSE)</f>
        <v>4x100R</v>
      </c>
      <c r="D183" s="123" t="str">
        <f>VLOOKUP(A183,'初期設定1'!$B$18:$D$40,3,FALSE)</f>
        <v>01T</v>
      </c>
      <c r="E183" s="124"/>
      <c r="F183" s="125"/>
      <c r="G183" s="126"/>
      <c r="H183" s="126"/>
      <c r="I183" s="127">
        <f>IF(AND(F183="",G183="",H183=""),"",IF(D183="01T",IF(F183="",G183&amp;""""&amp;H183,F183&amp;"'"&amp;G183&amp;""""&amp;H183),IF(D183="02F",G183&amp;"m"&amp;H183,H183&amp;"点")))</f>
      </c>
      <c r="J183" s="128">
        <f t="shared" si="52"/>
      </c>
      <c r="K183" s="128">
        <f>IF(E183="","",VLOOKUP(E183,'男子選手'!$B$2:$F$158,2,FALSE))</f>
      </c>
      <c r="L183" s="128">
        <f>IF(E183="","",VLOOKUP(E183,'男子選手'!$B$2:$F$158,5,FALSE))</f>
      </c>
      <c r="M183" s="128">
        <f>IF(E183="","",VLOOKUP(E183,'男子選手'!$B$2:$F$158,4,FALSE))</f>
      </c>
      <c r="N183" s="128" t="str">
        <f t="shared" si="53"/>
        <v>0.0000000</v>
      </c>
      <c r="O183" s="22" t="s">
        <v>610</v>
      </c>
    </row>
    <row r="184" spans="1:15" s="75" customFormat="1" ht="13.5" hidden="1">
      <c r="A184" s="73" t="s">
        <v>97</v>
      </c>
      <c r="B184" s="82" t="str">
        <f t="shared" si="54"/>
        <v>60100</v>
      </c>
      <c r="C184" s="114" t="str">
        <f>VLOOKUP(A184,'初期設定1'!$B$18:$C$38,2,FALSE)</f>
        <v>4x100R</v>
      </c>
      <c r="D184" s="115" t="str">
        <f>VLOOKUP(A184,'初期設定1'!$B$18:$D$40,3,FALSE)</f>
        <v>01T</v>
      </c>
      <c r="E184" s="116"/>
      <c r="F184" s="117"/>
      <c r="G184" s="117"/>
      <c r="H184" s="121"/>
      <c r="I184" s="119">
        <f>IF(AND(F184="",G184="",H184=""),"",IF(D184="01T",IF(F184="",G184&amp;""""&amp;H184,F184&amp;"'"&amp;G184&amp;""""&amp;H184),IF(D184="02F",G184&amp;"m"&amp;H184,H184&amp;"点")))</f>
      </c>
      <c r="J184" s="120">
        <f t="shared" si="52"/>
      </c>
      <c r="K184" s="120">
        <f>IF(E184="","",VLOOKUP(E184,'男子選手'!$B$2:$F$158,2,FALSE))</f>
      </c>
      <c r="L184" s="120">
        <f>IF(E184="","",VLOOKUP(E184,'男子選手'!$B$2:$F$158,5,FALSE))</f>
      </c>
      <c r="M184" s="128">
        <f>IF(E184="","",VLOOKUP(E184,'男子選手'!$B$2:$F$158,4,FALSE))</f>
      </c>
      <c r="N184" s="120" t="str">
        <f t="shared" si="53"/>
        <v>0.0000000</v>
      </c>
      <c r="O184" s="22" t="s">
        <v>610</v>
      </c>
    </row>
    <row r="185" spans="1:15" s="75" customFormat="1" ht="13.5" hidden="1">
      <c r="A185" s="73" t="s">
        <v>97</v>
      </c>
      <c r="B185" s="82" t="str">
        <f t="shared" si="54"/>
        <v>60100</v>
      </c>
      <c r="C185" s="114" t="str">
        <f>VLOOKUP(A185,'初期設定1'!$B$18:$C$38,2,FALSE)</f>
        <v>4x100R</v>
      </c>
      <c r="D185" s="115" t="str">
        <f>VLOOKUP(A185,'初期設定1'!$B$18:$D$40,3,FALSE)</f>
        <v>01T</v>
      </c>
      <c r="E185" s="116"/>
      <c r="F185" s="117"/>
      <c r="G185" s="117"/>
      <c r="H185" s="121"/>
      <c r="I185" s="119">
        <f>IF(AND(F185="",G185="",H185=""),"",IF(D185="01T",IF(F185="",G185&amp;""""&amp;H185,F185&amp;"'"&amp;G185&amp;""""&amp;H185),IF(D185="02F",G185&amp;"m"&amp;H185,H185&amp;"点")))</f>
      </c>
      <c r="J185" s="120">
        <f t="shared" si="52"/>
      </c>
      <c r="K185" s="120">
        <f>IF(E185="","",VLOOKUP(E185,'男子選手'!$B$2:$F$158,2,FALSE))</f>
      </c>
      <c r="L185" s="120">
        <f>IF(E185="","",VLOOKUP(E185,'男子選手'!$B$2:$F$158,5,FALSE))</f>
      </c>
      <c r="M185" s="128">
        <f>IF(E185="","",VLOOKUP(E185,'男子選手'!$B$2:$F$158,4,FALSE))</f>
      </c>
      <c r="N185" s="120" t="str">
        <f t="shared" si="53"/>
        <v>0.0000000</v>
      </c>
      <c r="O185" s="22" t="s">
        <v>610</v>
      </c>
    </row>
    <row r="186" spans="1:15" s="75" customFormat="1" ht="13.5" hidden="1">
      <c r="A186" s="73" t="s">
        <v>97</v>
      </c>
      <c r="B186" s="82" t="str">
        <f t="shared" si="54"/>
        <v>60100</v>
      </c>
      <c r="C186" s="114" t="str">
        <f>VLOOKUP(A186,'初期設定1'!$B$18:$C$38,2,FALSE)</f>
        <v>4x100R</v>
      </c>
      <c r="D186" s="115" t="str">
        <f>VLOOKUP(A186,'初期設定1'!$B$18:$D$40,3,FALSE)</f>
        <v>01T</v>
      </c>
      <c r="E186" s="116"/>
      <c r="F186" s="117"/>
      <c r="G186" s="117"/>
      <c r="H186" s="121"/>
      <c r="I186" s="119">
        <f>IF(AND(F186="",G186="",H186=""),"",IF(D186="01T",IF(F186="",G186&amp;""""&amp;H186,F186&amp;"'"&amp;G186&amp;""""&amp;H186),IF(D186="02F",G186&amp;"m"&amp;H186,H186&amp;"点")))</f>
      </c>
      <c r="J186" s="120">
        <f t="shared" si="52"/>
      </c>
      <c r="K186" s="120">
        <f>IF(E186="","",VLOOKUP(E186,'男子選手'!$B$2:$F$158,2,FALSE))</f>
      </c>
      <c r="L186" s="120">
        <f>IF(E186="","",VLOOKUP(E186,'男子選手'!$B$2:$F$158,5,FALSE))</f>
      </c>
      <c r="M186" s="128">
        <f>IF(E186="","",VLOOKUP(E186,'男子選手'!$B$2:$F$158,4,FALSE))</f>
      </c>
      <c r="N186" s="120" t="str">
        <f t="shared" si="53"/>
        <v>0.0000000</v>
      </c>
      <c r="O186" s="22" t="s">
        <v>610</v>
      </c>
    </row>
    <row r="187" spans="1:15" s="75" customFormat="1" ht="13.5" hidden="1">
      <c r="A187" s="73" t="s">
        <v>97</v>
      </c>
      <c r="B187" s="82" t="str">
        <f t="shared" si="54"/>
        <v>60100</v>
      </c>
      <c r="C187" s="114" t="str">
        <f>VLOOKUP(A187,'初期設定1'!$B$18:$C$38,2,FALSE)</f>
        <v>4x100R</v>
      </c>
      <c r="D187" s="115" t="str">
        <f>VLOOKUP(A187,'初期設定1'!$B$18:$D$40,3,FALSE)</f>
        <v>01T</v>
      </c>
      <c r="E187" s="116"/>
      <c r="F187" s="117"/>
      <c r="G187" s="117"/>
      <c r="H187" s="117"/>
      <c r="I187" s="119"/>
      <c r="J187" s="120">
        <f t="shared" si="52"/>
      </c>
      <c r="K187" s="120">
        <f>IF(E187="","",VLOOKUP(E187,'男子選手'!$B$2:$F$158,2,FALSE))</f>
      </c>
      <c r="L187" s="120">
        <f>IF(E187="","",VLOOKUP(E187,'男子選手'!$B$2:$F$158,5,FALSE))</f>
      </c>
      <c r="M187" s="128">
        <f>IF(E187="","",VLOOKUP(E187,'男子選手'!$B$2:$F$158,4,FALSE))</f>
      </c>
      <c r="N187" s="120" t="str">
        <f t="shared" si="53"/>
        <v>0.0000000</v>
      </c>
      <c r="O187" s="22" t="s">
        <v>610</v>
      </c>
    </row>
    <row r="188" spans="1:15" s="75" customFormat="1" ht="13.5" hidden="1">
      <c r="A188" s="139" t="s">
        <v>97</v>
      </c>
      <c r="B188" s="155" t="str">
        <f t="shared" si="54"/>
        <v>60100</v>
      </c>
      <c r="C188" s="129" t="str">
        <f>VLOOKUP(A188,'初期設定1'!$B$18:$C$38,2,FALSE)</f>
        <v>4x100R</v>
      </c>
      <c r="D188" s="130" t="str">
        <f>VLOOKUP(A188,'初期設定1'!$B$18:$D$40,3,FALSE)</f>
        <v>01T</v>
      </c>
      <c r="E188" s="131"/>
      <c r="F188" s="132"/>
      <c r="G188" s="132"/>
      <c r="H188" s="136"/>
      <c r="I188" s="134">
        <f>IF(AND(F188="",G188="",H188=""),"",IF(D188="01T",IF(F188="",G188&amp;""""&amp;H188,F188&amp;"'"&amp;G188&amp;""""&amp;H188),IF(D188="02F",G188&amp;"m"&amp;H188,H188&amp;"点")))</f>
      </c>
      <c r="J188" s="135">
        <f t="shared" si="52"/>
      </c>
      <c r="K188" s="135">
        <f>IF(E188="","",VLOOKUP(E188,'男子選手'!$B$2:$F$158,2,FALSE))</f>
      </c>
      <c r="L188" s="135">
        <f>IF(E188="","",VLOOKUP(E188,'男子選手'!$B$2:$F$158,5,FALSE))</f>
      </c>
      <c r="M188" s="128">
        <f>IF(E188="","",VLOOKUP(E188,'男子選手'!$B$2:$F$158,4,FALSE))</f>
      </c>
      <c r="N188" s="135" t="str">
        <f t="shared" si="53"/>
        <v>0.0000000</v>
      </c>
      <c r="O188" s="22" t="s">
        <v>610</v>
      </c>
    </row>
    <row r="189" spans="1:15" s="75" customFormat="1" ht="13.5">
      <c r="A189" s="73" t="s">
        <v>122</v>
      </c>
      <c r="B189" s="82" t="str">
        <f t="shared" si="46"/>
        <v>60300</v>
      </c>
      <c r="C189" s="122" t="str">
        <f>VLOOKUP(A189,'初期設定1'!$B$18:$C$38,2,FALSE)</f>
        <v>4x400R</v>
      </c>
      <c r="D189" s="123" t="str">
        <f>VLOOKUP(A189,'初期設定1'!$B$18:$D$40,3,FALSE)</f>
        <v>01T</v>
      </c>
      <c r="E189" s="124"/>
      <c r="F189" s="126"/>
      <c r="G189" s="126"/>
      <c r="H189" s="126"/>
      <c r="I189" s="127">
        <f>IF(AND(F189="",G189="",H189=""),"",IF(D189="01T",IF(F189="",G189&amp;""""&amp;H189,F189&amp;"'"&amp;G189&amp;""""&amp;H189),IF(D189="02F",G189&amp;"m"&amp;H189,H189&amp;"点")))</f>
      </c>
      <c r="J189" s="128">
        <f aca="true" t="shared" si="55" ref="J189:J194">IF(E189="","",E189)</f>
      </c>
      <c r="K189" s="128">
        <f>IF(E189="","",VLOOKUP(E189,'男子選手'!$B$2:$F$158,2,FALSE))</f>
      </c>
      <c r="L189" s="128">
        <f>IF(E189="","",VLOOKUP(E189,'男子選手'!$B$2:$F$158,5,FALSE))</f>
      </c>
      <c r="M189" s="128">
        <f>IF(E189="","",VLOOKUP(E189,'男子選手'!$B$2:$F$158,4,FALSE))</f>
      </c>
      <c r="N189" s="128" t="str">
        <f aca="true" t="shared" si="56" ref="N189:N194">FIXED((F189*10000+G189*100+H189)/10000000,7)</f>
        <v>0.0000000</v>
      </c>
      <c r="O189" s="22" t="s">
        <v>490</v>
      </c>
    </row>
    <row r="190" spans="1:15" s="75" customFormat="1" ht="13.5">
      <c r="A190" s="73" t="s">
        <v>99</v>
      </c>
      <c r="B190" s="82" t="str">
        <f t="shared" si="46"/>
        <v>60300</v>
      </c>
      <c r="C190" s="114" t="str">
        <f>VLOOKUP(A190,'初期設定1'!$B$18:$C$38,2,FALSE)</f>
        <v>4x400R</v>
      </c>
      <c r="D190" s="115" t="str">
        <f>VLOOKUP(A190,'初期設定1'!$B$18:$D$40,3,FALSE)</f>
        <v>01T</v>
      </c>
      <c r="E190" s="116"/>
      <c r="F190" s="117"/>
      <c r="G190" s="117"/>
      <c r="H190" s="117"/>
      <c r="I190" s="119">
        <f>IF(AND(F190="",G190="",H190=""),"",IF(D190="01T",IF(F190="",G190&amp;""""&amp;H190,F190&amp;"'"&amp;G190&amp;""""&amp;H190),IF(D190="02F",G190&amp;"m"&amp;H190,H190&amp;"点")))</f>
      </c>
      <c r="J190" s="120">
        <f t="shared" si="55"/>
      </c>
      <c r="K190" s="120">
        <f>IF(E190="","",VLOOKUP(E190,'男子選手'!$B$2:$F$158,2,FALSE))</f>
      </c>
      <c r="L190" s="120">
        <f>IF(E190="","",VLOOKUP(E190,'男子選手'!$B$2:$F$158,5,FALSE))</f>
      </c>
      <c r="M190" s="128">
        <f>IF(E190="","",VLOOKUP(E190,'男子選手'!$B$2:$F$158,4,FALSE))</f>
      </c>
      <c r="N190" s="120" t="str">
        <f t="shared" si="56"/>
        <v>0.0000000</v>
      </c>
      <c r="O190" s="22" t="s">
        <v>490</v>
      </c>
    </row>
    <row r="191" spans="1:15" s="75" customFormat="1" ht="13.5">
      <c r="A191" s="73" t="s">
        <v>99</v>
      </c>
      <c r="B191" s="82" t="str">
        <f t="shared" si="46"/>
        <v>60300</v>
      </c>
      <c r="C191" s="114" t="str">
        <f>VLOOKUP(A191,'初期設定1'!$B$18:$C$38,2,FALSE)</f>
        <v>4x400R</v>
      </c>
      <c r="D191" s="115" t="str">
        <f>VLOOKUP(A191,'初期設定1'!$B$18:$D$40,3,FALSE)</f>
        <v>01T</v>
      </c>
      <c r="E191" s="116"/>
      <c r="F191" s="117"/>
      <c r="G191" s="117"/>
      <c r="H191" s="121"/>
      <c r="I191" s="119">
        <f>IF(AND(F191="",G191="",H191=""),"",IF(D191="01T",IF(F191="",G191&amp;""""&amp;H191,F191&amp;"'"&amp;G191&amp;""""&amp;H191),IF(D191="02F",G191&amp;"m"&amp;H191,H191&amp;"点")))</f>
      </c>
      <c r="J191" s="120">
        <f t="shared" si="55"/>
      </c>
      <c r="K191" s="120">
        <f>IF(E191="","",VLOOKUP(E191,'男子選手'!$B$2:$F$158,2,FALSE))</f>
      </c>
      <c r="L191" s="120">
        <f>IF(E191="","",VLOOKUP(E191,'男子選手'!$B$2:$F$158,5,FALSE))</f>
      </c>
      <c r="M191" s="128">
        <f>IF(E191="","",VLOOKUP(E191,'男子選手'!$B$2:$F$158,4,FALSE))</f>
      </c>
      <c r="N191" s="120" t="str">
        <f t="shared" si="56"/>
        <v>0.0000000</v>
      </c>
      <c r="O191" s="22" t="s">
        <v>490</v>
      </c>
    </row>
    <row r="192" spans="1:15" s="75" customFormat="1" ht="13.5">
      <c r="A192" s="73" t="s">
        <v>99</v>
      </c>
      <c r="B192" s="82" t="str">
        <f t="shared" si="46"/>
        <v>60300</v>
      </c>
      <c r="C192" s="114" t="str">
        <f>VLOOKUP(A192,'初期設定1'!$B$18:$C$38,2,FALSE)</f>
        <v>4x400R</v>
      </c>
      <c r="D192" s="115" t="str">
        <f>VLOOKUP(A192,'初期設定1'!$B$18:$D$40,3,FALSE)</f>
        <v>01T</v>
      </c>
      <c r="E192" s="116"/>
      <c r="F192" s="117"/>
      <c r="G192" s="117"/>
      <c r="H192" s="121"/>
      <c r="I192" s="119">
        <f>IF(AND(F192="",G192="",H192=""),"",IF(D192="01T",IF(F192="",G192&amp;""""&amp;H192,F192&amp;"'"&amp;G192&amp;""""&amp;H192),IF(D192="02F",G192&amp;"m"&amp;H192,H192&amp;"点")))</f>
      </c>
      <c r="J192" s="120">
        <f t="shared" si="55"/>
      </c>
      <c r="K192" s="120">
        <f>IF(E192="","",VLOOKUP(E192,'男子選手'!$B$2:$F$158,2,FALSE))</f>
      </c>
      <c r="L192" s="120">
        <f>IF(E192="","",VLOOKUP(E192,'男子選手'!$B$2:$F$158,5,FALSE))</f>
      </c>
      <c r="M192" s="128">
        <f>IF(E192="","",VLOOKUP(E192,'男子選手'!$B$2:$F$158,4,FALSE))</f>
      </c>
      <c r="N192" s="120" t="str">
        <f t="shared" si="56"/>
        <v>0.0000000</v>
      </c>
      <c r="O192" s="22" t="s">
        <v>490</v>
      </c>
    </row>
    <row r="193" spans="1:15" s="75" customFormat="1" ht="13.5">
      <c r="A193" s="73" t="s">
        <v>99</v>
      </c>
      <c r="B193" s="82" t="str">
        <f t="shared" si="46"/>
        <v>60300</v>
      </c>
      <c r="C193" s="114" t="str">
        <f>VLOOKUP(A193,'初期設定1'!$B$18:$C$38,2,FALSE)</f>
        <v>4x400R</v>
      </c>
      <c r="D193" s="115" t="str">
        <f>VLOOKUP(A193,'初期設定1'!$B$18:$D$40,3,FALSE)</f>
        <v>01T</v>
      </c>
      <c r="E193" s="116"/>
      <c r="F193" s="117"/>
      <c r="G193" s="117"/>
      <c r="H193" s="117"/>
      <c r="I193" s="119"/>
      <c r="J193" s="120">
        <f t="shared" si="55"/>
      </c>
      <c r="K193" s="120">
        <f>IF(E193="","",VLOOKUP(E193,'男子選手'!$B$2:$F$158,2,FALSE))</f>
      </c>
      <c r="L193" s="120">
        <f>IF(E193="","",VLOOKUP(E193,'男子選手'!$B$2:$F$158,5,FALSE))</f>
      </c>
      <c r="M193" s="128">
        <f>IF(E193="","",VLOOKUP(E193,'男子選手'!$B$2:$F$158,4,FALSE))</f>
      </c>
      <c r="N193" s="120" t="str">
        <f t="shared" si="56"/>
        <v>0.0000000</v>
      </c>
      <c r="O193" s="22" t="s">
        <v>490</v>
      </c>
    </row>
    <row r="194" spans="1:15" s="75" customFormat="1" ht="13.5">
      <c r="A194" s="73" t="s">
        <v>99</v>
      </c>
      <c r="B194" s="82" t="str">
        <f t="shared" si="46"/>
        <v>60300</v>
      </c>
      <c r="C194" s="129" t="str">
        <f>VLOOKUP(A194,'初期設定1'!$B$18:$C$38,2,FALSE)</f>
        <v>4x400R</v>
      </c>
      <c r="D194" s="130" t="str">
        <f>VLOOKUP(A194,'初期設定1'!$B$18:$D$40,3,FALSE)</f>
        <v>01T</v>
      </c>
      <c r="E194" s="131"/>
      <c r="F194" s="132"/>
      <c r="G194" s="132"/>
      <c r="H194" s="136"/>
      <c r="I194" s="134">
        <f>IF(AND(F194="",G194="",H194=""),"",IF(D194="01T",IF(F194="",G194&amp;""""&amp;H194,F194&amp;"'"&amp;G194&amp;""""&amp;H194),IF(D194="02F",G194&amp;"m"&amp;H194,H194&amp;"点")))</f>
      </c>
      <c r="J194" s="135">
        <f t="shared" si="55"/>
      </c>
      <c r="K194" s="135">
        <f>IF(E194="","",VLOOKUP(E194,'男子選手'!$B$2:$F$158,2,FALSE))</f>
      </c>
      <c r="L194" s="135">
        <f>IF(E194="","",VLOOKUP(E194,'男子選手'!$B$2:$F$158,5,FALSE))</f>
      </c>
      <c r="M194" s="135">
        <f>IF(E194="","",VLOOKUP(E194,'男子選手'!$B$2:$F$158,4,FALSE))</f>
      </c>
      <c r="N194" s="135" t="str">
        <f t="shared" si="56"/>
        <v>0.0000000</v>
      </c>
      <c r="O194" s="22" t="s">
        <v>490</v>
      </c>
    </row>
    <row r="195" spans="1:15" s="75" customFormat="1" ht="13.5">
      <c r="A195" s="73" t="s">
        <v>122</v>
      </c>
      <c r="B195" s="82" t="str">
        <f t="shared" si="46"/>
        <v>60300</v>
      </c>
      <c r="C195" s="122" t="str">
        <f>VLOOKUP(A195,'初期設定1'!$B$18:$C$38,2,FALSE)</f>
        <v>4x400R</v>
      </c>
      <c r="D195" s="123" t="str">
        <f>VLOOKUP(A195,'初期設定1'!$B$18:$D$40,3,FALSE)</f>
        <v>01T</v>
      </c>
      <c r="E195" s="124"/>
      <c r="F195" s="126"/>
      <c r="G195" s="126"/>
      <c r="H195" s="126"/>
      <c r="I195" s="127">
        <f>IF(AND(F195="",G195="",H195=""),"",IF(D195="01T",IF(F195="",G195&amp;""""&amp;H195,F195&amp;"'"&amp;G195&amp;""""&amp;H195),IF(D195="02F",G195&amp;"m"&amp;H195,H195&amp;"点")))</f>
      </c>
      <c r="J195" s="128">
        <f aca="true" t="shared" si="57" ref="J195:J206">IF(E195="","",E195)</f>
      </c>
      <c r="K195" s="128">
        <f>IF(E195="","",VLOOKUP(E195,'男子選手'!$B$2:$F$158,2,FALSE))</f>
      </c>
      <c r="L195" s="128">
        <f>IF(E195="","",VLOOKUP(E195,'男子選手'!$B$2:$F$158,5,FALSE))</f>
      </c>
      <c r="M195" s="128">
        <f>IF(E195="","",VLOOKUP(E195,'男子選手'!$B$2:$F$158,4,FALSE))</f>
      </c>
      <c r="N195" s="128" t="str">
        <f aca="true" t="shared" si="58" ref="N195:N206">FIXED((F195*10000+G195*100+H195)/10000000,7)</f>
        <v>0.0000000</v>
      </c>
      <c r="O195" s="22" t="s">
        <v>491</v>
      </c>
    </row>
    <row r="196" spans="1:15" s="75" customFormat="1" ht="13.5">
      <c r="A196" s="73" t="s">
        <v>99</v>
      </c>
      <c r="B196" s="82" t="str">
        <f t="shared" si="46"/>
        <v>60300</v>
      </c>
      <c r="C196" s="114" t="str">
        <f>VLOOKUP(A196,'初期設定1'!$B$18:$C$38,2,FALSE)</f>
        <v>4x400R</v>
      </c>
      <c r="D196" s="115" t="str">
        <f>VLOOKUP(A196,'初期設定1'!$B$18:$D$40,3,FALSE)</f>
        <v>01T</v>
      </c>
      <c r="E196" s="116"/>
      <c r="F196" s="117"/>
      <c r="G196" s="117"/>
      <c r="H196" s="117"/>
      <c r="I196" s="119">
        <f>IF(AND(F196="",G196="",H196=""),"",IF(D196="01T",IF(F196="",G196&amp;""""&amp;H196,F196&amp;"'"&amp;G196&amp;""""&amp;H196),IF(D196="02F",G196&amp;"m"&amp;H196,H196&amp;"点")))</f>
      </c>
      <c r="J196" s="120">
        <f t="shared" si="57"/>
      </c>
      <c r="K196" s="120">
        <f>IF(E196="","",VLOOKUP(E196,'男子選手'!$B$2:$F$158,2,FALSE))</f>
      </c>
      <c r="L196" s="120">
        <f>IF(E196="","",VLOOKUP(E196,'男子選手'!$B$2:$F$158,5,FALSE))</f>
      </c>
      <c r="M196" s="128">
        <f>IF(E196="","",VLOOKUP(E196,'男子選手'!$B$2:$F$158,4,FALSE))</f>
      </c>
      <c r="N196" s="120" t="str">
        <f t="shared" si="58"/>
        <v>0.0000000</v>
      </c>
      <c r="O196" s="22" t="s">
        <v>491</v>
      </c>
    </row>
    <row r="197" spans="1:15" s="75" customFormat="1" ht="13.5">
      <c r="A197" s="73" t="s">
        <v>99</v>
      </c>
      <c r="B197" s="82" t="str">
        <f t="shared" si="46"/>
        <v>60300</v>
      </c>
      <c r="C197" s="114" t="str">
        <f>VLOOKUP(A197,'初期設定1'!$B$18:$C$38,2,FALSE)</f>
        <v>4x400R</v>
      </c>
      <c r="D197" s="115" t="str">
        <f>VLOOKUP(A197,'初期設定1'!$B$18:$D$40,3,FALSE)</f>
        <v>01T</v>
      </c>
      <c r="E197" s="116"/>
      <c r="F197" s="117"/>
      <c r="G197" s="117"/>
      <c r="H197" s="121"/>
      <c r="I197" s="119">
        <f>IF(AND(F197="",G197="",H197=""),"",IF(D197="01T",IF(F197="",G197&amp;""""&amp;H197,F197&amp;"'"&amp;G197&amp;""""&amp;H197),IF(D197="02F",G197&amp;"m"&amp;H197,H197&amp;"点")))</f>
      </c>
      <c r="J197" s="120">
        <f t="shared" si="57"/>
      </c>
      <c r="K197" s="120">
        <f>IF(E197="","",VLOOKUP(E197,'男子選手'!$B$2:$F$158,2,FALSE))</f>
      </c>
      <c r="L197" s="120">
        <f>IF(E197="","",VLOOKUP(E197,'男子選手'!$B$2:$F$158,5,FALSE))</f>
      </c>
      <c r="M197" s="128">
        <f>IF(E197="","",VLOOKUP(E197,'男子選手'!$B$2:$F$158,4,FALSE))</f>
      </c>
      <c r="N197" s="120" t="str">
        <f t="shared" si="58"/>
        <v>0.0000000</v>
      </c>
      <c r="O197" s="22" t="s">
        <v>491</v>
      </c>
    </row>
    <row r="198" spans="1:15" s="75" customFormat="1" ht="13.5">
      <c r="A198" s="73" t="s">
        <v>99</v>
      </c>
      <c r="B198" s="82" t="str">
        <f t="shared" si="46"/>
        <v>60300</v>
      </c>
      <c r="C198" s="114" t="str">
        <f>VLOOKUP(A198,'初期設定1'!$B$18:$C$38,2,FALSE)</f>
        <v>4x400R</v>
      </c>
      <c r="D198" s="115" t="str">
        <f>VLOOKUP(A198,'初期設定1'!$B$18:$D$40,3,FALSE)</f>
        <v>01T</v>
      </c>
      <c r="E198" s="116"/>
      <c r="F198" s="117"/>
      <c r="G198" s="117"/>
      <c r="H198" s="121"/>
      <c r="I198" s="119">
        <f>IF(AND(F198="",G198="",H198=""),"",IF(D198="01T",IF(F198="",G198&amp;""""&amp;H198,F198&amp;"'"&amp;G198&amp;""""&amp;H198),IF(D198="02F",G198&amp;"m"&amp;H198,H198&amp;"点")))</f>
      </c>
      <c r="J198" s="120">
        <f t="shared" si="57"/>
      </c>
      <c r="K198" s="120">
        <f>IF(E198="","",VLOOKUP(E198,'男子選手'!$B$2:$F$158,2,FALSE))</f>
      </c>
      <c r="L198" s="120">
        <f>IF(E198="","",VLOOKUP(E198,'男子選手'!$B$2:$F$158,5,FALSE))</f>
      </c>
      <c r="M198" s="128">
        <f>IF(E198="","",VLOOKUP(E198,'男子選手'!$B$2:$F$158,4,FALSE))</f>
      </c>
      <c r="N198" s="120" t="str">
        <f t="shared" si="58"/>
        <v>0.0000000</v>
      </c>
      <c r="O198" s="22" t="s">
        <v>491</v>
      </c>
    </row>
    <row r="199" spans="1:15" s="75" customFormat="1" ht="13.5">
      <c r="A199" s="73" t="s">
        <v>99</v>
      </c>
      <c r="B199" s="82" t="str">
        <f t="shared" si="46"/>
        <v>60300</v>
      </c>
      <c r="C199" s="114" t="str">
        <f>VLOOKUP(A199,'初期設定1'!$B$18:$C$38,2,FALSE)</f>
        <v>4x400R</v>
      </c>
      <c r="D199" s="115" t="str">
        <f>VLOOKUP(A199,'初期設定1'!$B$18:$D$40,3,FALSE)</f>
        <v>01T</v>
      </c>
      <c r="E199" s="116"/>
      <c r="F199" s="117"/>
      <c r="G199" s="117"/>
      <c r="H199" s="117"/>
      <c r="I199" s="119"/>
      <c r="J199" s="120">
        <f t="shared" si="57"/>
      </c>
      <c r="K199" s="120">
        <f>IF(E199="","",VLOOKUP(E199,'男子選手'!$B$2:$F$158,2,FALSE))</f>
      </c>
      <c r="L199" s="120">
        <f>IF(E199="","",VLOOKUP(E199,'男子選手'!$B$2:$F$158,5,FALSE))</f>
      </c>
      <c r="M199" s="128">
        <f>IF(E199="","",VLOOKUP(E199,'男子選手'!$B$2:$F$158,4,FALSE))</f>
      </c>
      <c r="N199" s="120" t="str">
        <f t="shared" si="58"/>
        <v>0.0000000</v>
      </c>
      <c r="O199" s="22" t="s">
        <v>491</v>
      </c>
    </row>
    <row r="200" spans="1:15" s="75" customFormat="1" ht="13.5">
      <c r="A200" s="73" t="s">
        <v>99</v>
      </c>
      <c r="B200" s="82" t="str">
        <f t="shared" si="46"/>
        <v>60300</v>
      </c>
      <c r="C200" s="129" t="str">
        <f>VLOOKUP(A200,'初期設定1'!$B$18:$C$38,2,FALSE)</f>
        <v>4x400R</v>
      </c>
      <c r="D200" s="130" t="str">
        <f>VLOOKUP(A200,'初期設定1'!$B$18:$D$40,3,FALSE)</f>
        <v>01T</v>
      </c>
      <c r="E200" s="131"/>
      <c r="F200" s="132"/>
      <c r="G200" s="132"/>
      <c r="H200" s="136"/>
      <c r="I200" s="134">
        <f>IF(AND(F200="",G200="",H200=""),"",IF(D200="01T",IF(F200="",G200&amp;""""&amp;H200,F200&amp;"'"&amp;G200&amp;""""&amp;H200),IF(D200="02F",G200&amp;"m"&amp;H200,H200&amp;"点")))</f>
      </c>
      <c r="J200" s="135">
        <f t="shared" si="57"/>
      </c>
      <c r="K200" s="135">
        <f>IF(E200="","",VLOOKUP(E200,'男子選手'!$B$2:$F$158,2,FALSE))</f>
      </c>
      <c r="L200" s="135">
        <f>IF(E200="","",VLOOKUP(E200,'男子選手'!$B$2:$F$158,5,FALSE))</f>
      </c>
      <c r="M200" s="135">
        <f>IF(E200="","",VLOOKUP(E200,'男子選手'!$B$2:$F$158,4,FALSE))</f>
      </c>
      <c r="N200" s="135" t="str">
        <f t="shared" si="58"/>
        <v>0.0000000</v>
      </c>
      <c r="O200" s="22" t="s">
        <v>491</v>
      </c>
    </row>
    <row r="201" spans="1:15" s="75" customFormat="1" ht="13.5" hidden="1">
      <c r="A201" s="73" t="s">
        <v>100</v>
      </c>
      <c r="B201" s="82" t="str">
        <f aca="true" t="shared" si="59" ref="B201:B218">A201&amp;E201</f>
        <v>60300</v>
      </c>
      <c r="C201" s="122" t="str">
        <f>VLOOKUP(A201,'初期設定1'!$B$18:$C$38,2,FALSE)</f>
        <v>4x400R</v>
      </c>
      <c r="D201" s="123" t="str">
        <f>VLOOKUP(A201,'初期設定1'!$B$18:$D$40,3,FALSE)</f>
        <v>01T</v>
      </c>
      <c r="E201" s="124"/>
      <c r="F201" s="126"/>
      <c r="G201" s="126"/>
      <c r="H201" s="126"/>
      <c r="I201" s="127">
        <f>IF(AND(F201="",G201="",H201=""),"",IF(D201="01T",IF(F201="",G201&amp;""""&amp;H201,F201&amp;"'"&amp;G201&amp;""""&amp;H201),IF(D201="02F",G201&amp;"m"&amp;H201,H201&amp;"点")))</f>
      </c>
      <c r="J201" s="128">
        <f t="shared" si="57"/>
      </c>
      <c r="K201" s="128">
        <f>IF(E201="","",VLOOKUP(E201,'男子選手'!$B$2:$F$158,2,FALSE))</f>
      </c>
      <c r="L201" s="128">
        <f>IF(E201="","",VLOOKUP(E201,'男子選手'!$B$2:$F$158,5,FALSE))</f>
      </c>
      <c r="M201" s="128">
        <f>IF(E201="","",VLOOKUP(E201,'男子選手'!$B$2:$F$158,4,FALSE))</f>
      </c>
      <c r="N201" s="128" t="str">
        <f t="shared" si="58"/>
        <v>0.0000000</v>
      </c>
      <c r="O201" s="22" t="s">
        <v>608</v>
      </c>
    </row>
    <row r="202" spans="1:15" s="75" customFormat="1" ht="13.5" hidden="1">
      <c r="A202" s="73" t="s">
        <v>99</v>
      </c>
      <c r="B202" s="82" t="str">
        <f t="shared" si="59"/>
        <v>60300</v>
      </c>
      <c r="C202" s="114" t="str">
        <f>VLOOKUP(A202,'初期設定1'!$B$18:$C$38,2,FALSE)</f>
        <v>4x400R</v>
      </c>
      <c r="D202" s="115" t="str">
        <f>VLOOKUP(A202,'初期設定1'!$B$18:$D$40,3,FALSE)</f>
        <v>01T</v>
      </c>
      <c r="E202" s="116"/>
      <c r="F202" s="117"/>
      <c r="G202" s="117"/>
      <c r="H202" s="117"/>
      <c r="I202" s="119">
        <f>IF(AND(F202="",G202="",H202=""),"",IF(D202="01T",IF(F202="",G202&amp;""""&amp;H202,F202&amp;"'"&amp;G202&amp;""""&amp;H202),IF(D202="02F",G202&amp;"m"&amp;H202,H202&amp;"点")))</f>
      </c>
      <c r="J202" s="120">
        <f t="shared" si="57"/>
      </c>
      <c r="K202" s="120">
        <f>IF(E202="","",VLOOKUP(E202,'男子選手'!$B$2:$F$158,2,FALSE))</f>
      </c>
      <c r="L202" s="120">
        <f>IF(E202="","",VLOOKUP(E202,'男子選手'!$B$2:$F$158,5,FALSE))</f>
      </c>
      <c r="M202" s="128">
        <f>IF(E202="","",VLOOKUP(E202,'男子選手'!$B$2:$F$158,4,FALSE))</f>
      </c>
      <c r="N202" s="120" t="str">
        <f t="shared" si="58"/>
        <v>0.0000000</v>
      </c>
      <c r="O202" s="22" t="s">
        <v>608</v>
      </c>
    </row>
    <row r="203" spans="1:15" s="75" customFormat="1" ht="13.5" hidden="1">
      <c r="A203" s="73" t="s">
        <v>99</v>
      </c>
      <c r="B203" s="82" t="str">
        <f t="shared" si="59"/>
        <v>60300</v>
      </c>
      <c r="C203" s="114" t="str">
        <f>VLOOKUP(A203,'初期設定1'!$B$18:$C$38,2,FALSE)</f>
        <v>4x400R</v>
      </c>
      <c r="D203" s="115" t="str">
        <f>VLOOKUP(A203,'初期設定1'!$B$18:$D$40,3,FALSE)</f>
        <v>01T</v>
      </c>
      <c r="E203" s="116"/>
      <c r="F203" s="117"/>
      <c r="G203" s="117"/>
      <c r="H203" s="121"/>
      <c r="I203" s="119">
        <f>IF(AND(F203="",G203="",H203=""),"",IF(D203="01T",IF(F203="",G203&amp;""""&amp;H203,F203&amp;"'"&amp;G203&amp;""""&amp;H203),IF(D203="02F",G203&amp;"m"&amp;H203,H203&amp;"点")))</f>
      </c>
      <c r="J203" s="120">
        <f t="shared" si="57"/>
      </c>
      <c r="K203" s="120">
        <f>IF(E203="","",VLOOKUP(E203,'男子選手'!$B$2:$F$158,2,FALSE))</f>
      </c>
      <c r="L203" s="120">
        <f>IF(E203="","",VLOOKUP(E203,'男子選手'!$B$2:$F$158,5,FALSE))</f>
      </c>
      <c r="M203" s="128">
        <f>IF(E203="","",VLOOKUP(E203,'男子選手'!$B$2:$F$158,4,FALSE))</f>
      </c>
      <c r="N203" s="120" t="str">
        <f t="shared" si="58"/>
        <v>0.0000000</v>
      </c>
      <c r="O203" s="22" t="s">
        <v>608</v>
      </c>
    </row>
    <row r="204" spans="1:15" s="75" customFormat="1" ht="13.5" hidden="1">
      <c r="A204" s="73" t="s">
        <v>99</v>
      </c>
      <c r="B204" s="82" t="str">
        <f t="shared" si="59"/>
        <v>60300</v>
      </c>
      <c r="C204" s="114" t="str">
        <f>VLOOKUP(A204,'初期設定1'!$B$18:$C$38,2,FALSE)</f>
        <v>4x400R</v>
      </c>
      <c r="D204" s="115" t="str">
        <f>VLOOKUP(A204,'初期設定1'!$B$18:$D$40,3,FALSE)</f>
        <v>01T</v>
      </c>
      <c r="E204" s="116"/>
      <c r="F204" s="117"/>
      <c r="G204" s="117"/>
      <c r="H204" s="121"/>
      <c r="I204" s="119">
        <f>IF(AND(F204="",G204="",H204=""),"",IF(D204="01T",IF(F204="",G204&amp;""""&amp;H204,F204&amp;"'"&amp;G204&amp;""""&amp;H204),IF(D204="02F",G204&amp;"m"&amp;H204,H204&amp;"点")))</f>
      </c>
      <c r="J204" s="120">
        <f t="shared" si="57"/>
      </c>
      <c r="K204" s="120">
        <f>IF(E204="","",VLOOKUP(E204,'男子選手'!$B$2:$F$158,2,FALSE))</f>
      </c>
      <c r="L204" s="120">
        <f>IF(E204="","",VLOOKUP(E204,'男子選手'!$B$2:$F$158,5,FALSE))</f>
      </c>
      <c r="M204" s="128">
        <f>IF(E204="","",VLOOKUP(E204,'男子選手'!$B$2:$F$158,4,FALSE))</f>
      </c>
      <c r="N204" s="120" t="str">
        <f t="shared" si="58"/>
        <v>0.0000000</v>
      </c>
      <c r="O204" s="22" t="s">
        <v>608</v>
      </c>
    </row>
    <row r="205" spans="1:15" s="75" customFormat="1" ht="13.5" hidden="1">
      <c r="A205" s="73" t="s">
        <v>99</v>
      </c>
      <c r="B205" s="82" t="str">
        <f t="shared" si="59"/>
        <v>60300</v>
      </c>
      <c r="C205" s="114" t="str">
        <f>VLOOKUP(A205,'初期設定1'!$B$18:$C$38,2,FALSE)</f>
        <v>4x400R</v>
      </c>
      <c r="D205" s="115" t="str">
        <f>VLOOKUP(A205,'初期設定1'!$B$18:$D$40,3,FALSE)</f>
        <v>01T</v>
      </c>
      <c r="E205" s="116"/>
      <c r="F205" s="117"/>
      <c r="G205" s="117"/>
      <c r="H205" s="117"/>
      <c r="I205" s="119"/>
      <c r="J205" s="120">
        <f t="shared" si="57"/>
      </c>
      <c r="K205" s="120">
        <f>IF(E205="","",VLOOKUP(E205,'男子選手'!$B$2:$F$158,2,FALSE))</f>
      </c>
      <c r="L205" s="120">
        <f>IF(E205="","",VLOOKUP(E205,'男子選手'!$B$2:$F$158,5,FALSE))</f>
      </c>
      <c r="M205" s="128">
        <f>IF(E205="","",VLOOKUP(E205,'男子選手'!$B$2:$F$158,4,FALSE))</f>
      </c>
      <c r="N205" s="120" t="str">
        <f t="shared" si="58"/>
        <v>0.0000000</v>
      </c>
      <c r="O205" s="22" t="s">
        <v>608</v>
      </c>
    </row>
    <row r="206" spans="1:15" s="75" customFormat="1" ht="13.5" hidden="1">
      <c r="A206" s="73" t="s">
        <v>99</v>
      </c>
      <c r="B206" s="82" t="str">
        <f t="shared" si="59"/>
        <v>60300</v>
      </c>
      <c r="C206" s="129" t="str">
        <f>VLOOKUP(A206,'初期設定1'!$B$18:$C$38,2,FALSE)</f>
        <v>4x400R</v>
      </c>
      <c r="D206" s="130" t="str">
        <f>VLOOKUP(A206,'初期設定1'!$B$18:$D$40,3,FALSE)</f>
        <v>01T</v>
      </c>
      <c r="E206" s="131"/>
      <c r="F206" s="132"/>
      <c r="G206" s="132"/>
      <c r="H206" s="136"/>
      <c r="I206" s="134">
        <f>IF(AND(F206="",G206="",H206=""),"",IF(D206="01T",IF(F206="",G206&amp;""""&amp;H206,F206&amp;"'"&amp;G206&amp;""""&amp;H206),IF(D206="02F",G206&amp;"m"&amp;H206,H206&amp;"点")))</f>
      </c>
      <c r="J206" s="135">
        <f t="shared" si="57"/>
      </c>
      <c r="K206" s="135">
        <f>IF(E206="","",VLOOKUP(E206,'男子選手'!$B$2:$F$158,2,FALSE))</f>
      </c>
      <c r="L206" s="135">
        <f>IF(E206="","",VLOOKUP(E206,'男子選手'!$B$2:$F$158,5,FALSE))</f>
      </c>
      <c r="M206" s="128">
        <f>IF(E206="","",VLOOKUP(E206,'男子選手'!$B$2:$F$158,4,FALSE))</f>
      </c>
      <c r="N206" s="135" t="str">
        <f t="shared" si="58"/>
        <v>0.0000000</v>
      </c>
      <c r="O206" s="22" t="s">
        <v>608</v>
      </c>
    </row>
    <row r="207" spans="1:15" s="75" customFormat="1" ht="13.5" hidden="1">
      <c r="A207" s="73" t="s">
        <v>100</v>
      </c>
      <c r="B207" s="82" t="str">
        <f t="shared" si="59"/>
        <v>60300</v>
      </c>
      <c r="C207" s="122" t="str">
        <f>VLOOKUP(A207,'初期設定1'!$B$18:$C$38,2,FALSE)</f>
        <v>4x400R</v>
      </c>
      <c r="D207" s="123" t="str">
        <f>VLOOKUP(A207,'初期設定1'!$B$18:$D$40,3,FALSE)</f>
        <v>01T</v>
      </c>
      <c r="E207" s="124"/>
      <c r="F207" s="126"/>
      <c r="G207" s="126"/>
      <c r="H207" s="126"/>
      <c r="I207" s="127">
        <f>IF(AND(F207="",G207="",H207=""),"",IF(D207="01T",IF(F207="",G207&amp;""""&amp;H207,F207&amp;"'"&amp;G207&amp;""""&amp;H207),IF(D207="02F",G207&amp;"m"&amp;H207,H207&amp;"点")))</f>
      </c>
      <c r="J207" s="128">
        <f aca="true" t="shared" si="60" ref="J207:J218">IF(E207="","",E207)</f>
      </c>
      <c r="K207" s="128">
        <f>IF(E207="","",VLOOKUP(E207,'男子選手'!$B$2:$F$158,2,FALSE))</f>
      </c>
      <c r="L207" s="128">
        <f>IF(E207="","",VLOOKUP(E207,'男子選手'!$B$2:$F$158,5,FALSE))</f>
      </c>
      <c r="M207" s="128">
        <f>IF(E207="","",VLOOKUP(E207,'男子選手'!$B$2:$F$158,4,FALSE))</f>
      </c>
      <c r="N207" s="128" t="str">
        <f aca="true" t="shared" si="61" ref="N207:N218">FIXED((F207*10000+G207*100+H207)/10000000,7)</f>
        <v>0.0000000</v>
      </c>
      <c r="O207" s="22" t="s">
        <v>609</v>
      </c>
    </row>
    <row r="208" spans="1:15" s="75" customFormat="1" ht="13.5" hidden="1">
      <c r="A208" s="73" t="s">
        <v>99</v>
      </c>
      <c r="B208" s="82" t="str">
        <f t="shared" si="59"/>
        <v>60300</v>
      </c>
      <c r="C208" s="114" t="str">
        <f>VLOOKUP(A208,'初期設定1'!$B$18:$C$38,2,FALSE)</f>
        <v>4x400R</v>
      </c>
      <c r="D208" s="115" t="str">
        <f>VLOOKUP(A208,'初期設定1'!$B$18:$D$40,3,FALSE)</f>
        <v>01T</v>
      </c>
      <c r="E208" s="116"/>
      <c r="F208" s="117"/>
      <c r="G208" s="117"/>
      <c r="H208" s="117"/>
      <c r="I208" s="119">
        <f>IF(AND(F208="",G208="",H208=""),"",IF(D208="01T",IF(F208="",G208&amp;""""&amp;H208,F208&amp;"'"&amp;G208&amp;""""&amp;H208),IF(D208="02F",G208&amp;"m"&amp;H208,H208&amp;"点")))</f>
      </c>
      <c r="J208" s="120">
        <f t="shared" si="60"/>
      </c>
      <c r="K208" s="120">
        <f>IF(E208="","",VLOOKUP(E208,'男子選手'!$B$2:$F$158,2,FALSE))</f>
      </c>
      <c r="L208" s="120">
        <f>IF(E208="","",VLOOKUP(E208,'男子選手'!$B$2:$F$158,5,FALSE))</f>
      </c>
      <c r="M208" s="128">
        <f>IF(E208="","",VLOOKUP(E208,'男子選手'!$B$2:$F$158,4,FALSE))</f>
      </c>
      <c r="N208" s="120" t="str">
        <f t="shared" si="61"/>
        <v>0.0000000</v>
      </c>
      <c r="O208" s="22" t="s">
        <v>609</v>
      </c>
    </row>
    <row r="209" spans="1:15" s="75" customFormat="1" ht="13.5" hidden="1">
      <c r="A209" s="73" t="s">
        <v>99</v>
      </c>
      <c r="B209" s="82" t="str">
        <f t="shared" si="59"/>
        <v>60300</v>
      </c>
      <c r="C209" s="114" t="str">
        <f>VLOOKUP(A209,'初期設定1'!$B$18:$C$38,2,FALSE)</f>
        <v>4x400R</v>
      </c>
      <c r="D209" s="115" t="str">
        <f>VLOOKUP(A209,'初期設定1'!$B$18:$D$40,3,FALSE)</f>
        <v>01T</v>
      </c>
      <c r="E209" s="116"/>
      <c r="F209" s="117"/>
      <c r="G209" s="117"/>
      <c r="H209" s="121"/>
      <c r="I209" s="119">
        <f>IF(AND(F209="",G209="",H209=""),"",IF(D209="01T",IF(F209="",G209&amp;""""&amp;H209,F209&amp;"'"&amp;G209&amp;""""&amp;H209),IF(D209="02F",G209&amp;"m"&amp;H209,H209&amp;"点")))</f>
      </c>
      <c r="J209" s="120">
        <f t="shared" si="60"/>
      </c>
      <c r="K209" s="120">
        <f>IF(E209="","",VLOOKUP(E209,'男子選手'!$B$2:$F$158,2,FALSE))</f>
      </c>
      <c r="L209" s="120">
        <f>IF(E209="","",VLOOKUP(E209,'男子選手'!$B$2:$F$158,5,FALSE))</f>
      </c>
      <c r="M209" s="128">
        <f>IF(E209="","",VLOOKUP(E209,'男子選手'!$B$2:$F$158,4,FALSE))</f>
      </c>
      <c r="N209" s="120" t="str">
        <f t="shared" si="61"/>
        <v>0.0000000</v>
      </c>
      <c r="O209" s="22" t="s">
        <v>609</v>
      </c>
    </row>
    <row r="210" spans="1:15" s="75" customFormat="1" ht="13.5" hidden="1">
      <c r="A210" s="73" t="s">
        <v>99</v>
      </c>
      <c r="B210" s="82" t="str">
        <f t="shared" si="59"/>
        <v>60300</v>
      </c>
      <c r="C210" s="114" t="str">
        <f>VLOOKUP(A210,'初期設定1'!$B$18:$C$38,2,FALSE)</f>
        <v>4x400R</v>
      </c>
      <c r="D210" s="115" t="str">
        <f>VLOOKUP(A210,'初期設定1'!$B$18:$D$40,3,FALSE)</f>
        <v>01T</v>
      </c>
      <c r="E210" s="116"/>
      <c r="F210" s="117"/>
      <c r="G210" s="117"/>
      <c r="H210" s="121"/>
      <c r="I210" s="119">
        <f>IF(AND(F210="",G210="",H210=""),"",IF(D210="01T",IF(F210="",G210&amp;""""&amp;H210,F210&amp;"'"&amp;G210&amp;""""&amp;H210),IF(D210="02F",G210&amp;"m"&amp;H210,H210&amp;"点")))</f>
      </c>
      <c r="J210" s="120">
        <f t="shared" si="60"/>
      </c>
      <c r="K210" s="120">
        <f>IF(E210="","",VLOOKUP(E210,'男子選手'!$B$2:$F$158,2,FALSE))</f>
      </c>
      <c r="L210" s="120">
        <f>IF(E210="","",VLOOKUP(E210,'男子選手'!$B$2:$F$158,5,FALSE))</f>
      </c>
      <c r="M210" s="128">
        <f>IF(E210="","",VLOOKUP(E210,'男子選手'!$B$2:$F$158,4,FALSE))</f>
      </c>
      <c r="N210" s="120" t="str">
        <f t="shared" si="61"/>
        <v>0.0000000</v>
      </c>
      <c r="O210" s="22" t="s">
        <v>609</v>
      </c>
    </row>
    <row r="211" spans="1:15" s="75" customFormat="1" ht="13.5" hidden="1">
      <c r="A211" s="73" t="s">
        <v>99</v>
      </c>
      <c r="B211" s="82" t="str">
        <f t="shared" si="59"/>
        <v>60300</v>
      </c>
      <c r="C211" s="114" t="str">
        <f>VLOOKUP(A211,'初期設定1'!$B$18:$C$38,2,FALSE)</f>
        <v>4x400R</v>
      </c>
      <c r="D211" s="115" t="str">
        <f>VLOOKUP(A211,'初期設定1'!$B$18:$D$40,3,FALSE)</f>
        <v>01T</v>
      </c>
      <c r="E211" s="116"/>
      <c r="F211" s="117"/>
      <c r="G211" s="117"/>
      <c r="H211" s="117"/>
      <c r="I211" s="119"/>
      <c r="J211" s="120">
        <f t="shared" si="60"/>
      </c>
      <c r="K211" s="120">
        <f>IF(E211="","",VLOOKUP(E211,'男子選手'!$B$2:$F$158,2,FALSE))</f>
      </c>
      <c r="L211" s="120">
        <f>IF(E211="","",VLOOKUP(E211,'男子選手'!$B$2:$F$158,5,FALSE))</f>
      </c>
      <c r="M211" s="128">
        <f>IF(E211="","",VLOOKUP(E211,'男子選手'!$B$2:$F$158,4,FALSE))</f>
      </c>
      <c r="N211" s="120" t="str">
        <f t="shared" si="61"/>
        <v>0.0000000</v>
      </c>
      <c r="O211" s="22" t="s">
        <v>609</v>
      </c>
    </row>
    <row r="212" spans="1:15" s="75" customFormat="1" ht="13.5" hidden="1">
      <c r="A212" s="73" t="s">
        <v>99</v>
      </c>
      <c r="B212" s="82" t="str">
        <f t="shared" si="59"/>
        <v>60300</v>
      </c>
      <c r="C212" s="129" t="str">
        <f>VLOOKUP(A212,'初期設定1'!$B$18:$C$38,2,FALSE)</f>
        <v>4x400R</v>
      </c>
      <c r="D212" s="130" t="str">
        <f>VLOOKUP(A212,'初期設定1'!$B$18:$D$40,3,FALSE)</f>
        <v>01T</v>
      </c>
      <c r="E212" s="131"/>
      <c r="F212" s="132"/>
      <c r="G212" s="132"/>
      <c r="H212" s="136"/>
      <c r="I212" s="134">
        <f>IF(AND(F212="",G212="",H212=""),"",IF(D212="01T",IF(F212="",G212&amp;""""&amp;H212,F212&amp;"'"&amp;G212&amp;""""&amp;H212),IF(D212="02F",G212&amp;"m"&amp;H212,H212&amp;"点")))</f>
      </c>
      <c r="J212" s="135">
        <f t="shared" si="60"/>
      </c>
      <c r="K212" s="135">
        <f>IF(E212="","",VLOOKUP(E212,'男子選手'!$B$2:$F$158,2,FALSE))</f>
      </c>
      <c r="L212" s="135">
        <f>IF(E212="","",VLOOKUP(E212,'男子選手'!$B$2:$F$158,5,FALSE))</f>
      </c>
      <c r="M212" s="128">
        <f>IF(E212="","",VLOOKUP(E212,'男子選手'!$B$2:$F$158,4,FALSE))</f>
      </c>
      <c r="N212" s="135" t="str">
        <f t="shared" si="61"/>
        <v>0.0000000</v>
      </c>
      <c r="O212" s="22" t="s">
        <v>609</v>
      </c>
    </row>
    <row r="213" spans="1:15" s="75" customFormat="1" ht="13.5" hidden="1">
      <c r="A213" s="73" t="s">
        <v>100</v>
      </c>
      <c r="B213" s="82" t="str">
        <f t="shared" si="59"/>
        <v>60300</v>
      </c>
      <c r="C213" s="122" t="str">
        <f>VLOOKUP(A213,'初期設定1'!$B$18:$C$38,2,FALSE)</f>
        <v>4x400R</v>
      </c>
      <c r="D213" s="123" t="str">
        <f>VLOOKUP(A213,'初期設定1'!$B$18:$D$40,3,FALSE)</f>
        <v>01T</v>
      </c>
      <c r="E213" s="124"/>
      <c r="F213" s="126"/>
      <c r="G213" s="126"/>
      <c r="H213" s="126"/>
      <c r="I213" s="127">
        <f>IF(AND(F213="",G213="",H213=""),"",IF(D213="01T",IF(F213="",G213&amp;""""&amp;H213,F213&amp;"'"&amp;G213&amp;""""&amp;H213),IF(D213="02F",G213&amp;"m"&amp;H213,H213&amp;"点")))</f>
      </c>
      <c r="J213" s="128">
        <f t="shared" si="60"/>
      </c>
      <c r="K213" s="128">
        <f>IF(E213="","",VLOOKUP(E213,'男子選手'!$B$2:$F$158,2,FALSE))</f>
      </c>
      <c r="L213" s="128">
        <f>IF(E213="","",VLOOKUP(E213,'男子選手'!$B$2:$F$158,5,FALSE))</f>
      </c>
      <c r="M213" s="128">
        <f>IF(E213="","",VLOOKUP(E213,'男子選手'!$B$2:$F$158,4,FALSE))</f>
      </c>
      <c r="N213" s="128" t="str">
        <f t="shared" si="61"/>
        <v>0.0000000</v>
      </c>
      <c r="O213" s="22" t="s">
        <v>610</v>
      </c>
    </row>
    <row r="214" spans="1:15" s="75" customFormat="1" ht="13.5" hidden="1">
      <c r="A214" s="73" t="s">
        <v>99</v>
      </c>
      <c r="B214" s="82" t="str">
        <f t="shared" si="59"/>
        <v>60300</v>
      </c>
      <c r="C214" s="114" t="str">
        <f>VLOOKUP(A214,'初期設定1'!$B$18:$C$38,2,FALSE)</f>
        <v>4x400R</v>
      </c>
      <c r="D214" s="115" t="str">
        <f>VLOOKUP(A214,'初期設定1'!$B$18:$D$40,3,FALSE)</f>
        <v>01T</v>
      </c>
      <c r="E214" s="116"/>
      <c r="F214" s="117"/>
      <c r="G214" s="117"/>
      <c r="H214" s="117"/>
      <c r="I214" s="119">
        <f>IF(AND(F214="",G214="",H214=""),"",IF(D214="01T",IF(F214="",G214&amp;""""&amp;H214,F214&amp;"'"&amp;G214&amp;""""&amp;H214),IF(D214="02F",G214&amp;"m"&amp;H214,H214&amp;"点")))</f>
      </c>
      <c r="J214" s="120">
        <f t="shared" si="60"/>
      </c>
      <c r="K214" s="120">
        <f>IF(E214="","",VLOOKUP(E214,'男子選手'!$B$2:$F$158,2,FALSE))</f>
      </c>
      <c r="L214" s="120">
        <f>IF(E214="","",VLOOKUP(E214,'男子選手'!$B$2:$F$158,5,FALSE))</f>
      </c>
      <c r="M214" s="128">
        <f>IF(E214="","",VLOOKUP(E214,'男子選手'!$B$2:$F$158,4,FALSE))</f>
      </c>
      <c r="N214" s="120" t="str">
        <f t="shared" si="61"/>
        <v>0.0000000</v>
      </c>
      <c r="O214" s="22" t="s">
        <v>610</v>
      </c>
    </row>
    <row r="215" spans="1:15" s="75" customFormat="1" ht="13.5" hidden="1">
      <c r="A215" s="73" t="s">
        <v>99</v>
      </c>
      <c r="B215" s="82" t="str">
        <f t="shared" si="59"/>
        <v>60300</v>
      </c>
      <c r="C215" s="114" t="str">
        <f>VLOOKUP(A215,'初期設定1'!$B$18:$C$38,2,FALSE)</f>
        <v>4x400R</v>
      </c>
      <c r="D215" s="115" t="str">
        <f>VLOOKUP(A215,'初期設定1'!$B$18:$D$40,3,FALSE)</f>
        <v>01T</v>
      </c>
      <c r="E215" s="116"/>
      <c r="F215" s="117"/>
      <c r="G215" s="117"/>
      <c r="H215" s="121"/>
      <c r="I215" s="119">
        <f>IF(AND(F215="",G215="",H215=""),"",IF(D215="01T",IF(F215="",G215&amp;""""&amp;H215,F215&amp;"'"&amp;G215&amp;""""&amp;H215),IF(D215="02F",G215&amp;"m"&amp;H215,H215&amp;"点")))</f>
      </c>
      <c r="J215" s="120">
        <f t="shared" si="60"/>
      </c>
      <c r="K215" s="120">
        <f>IF(E215="","",VLOOKUP(E215,'男子選手'!$B$2:$F$158,2,FALSE))</f>
      </c>
      <c r="L215" s="120">
        <f>IF(E215="","",VLOOKUP(E215,'男子選手'!$B$2:$F$158,5,FALSE))</f>
      </c>
      <c r="M215" s="128">
        <f>IF(E215="","",VLOOKUP(E215,'男子選手'!$B$2:$F$158,4,FALSE))</f>
      </c>
      <c r="N215" s="120" t="str">
        <f t="shared" si="61"/>
        <v>0.0000000</v>
      </c>
      <c r="O215" s="22" t="s">
        <v>610</v>
      </c>
    </row>
    <row r="216" spans="1:15" s="75" customFormat="1" ht="13.5" hidden="1">
      <c r="A216" s="73" t="s">
        <v>99</v>
      </c>
      <c r="B216" s="82" t="str">
        <f t="shared" si="59"/>
        <v>60300</v>
      </c>
      <c r="C216" s="114" t="str">
        <f>VLOOKUP(A216,'初期設定1'!$B$18:$C$38,2,FALSE)</f>
        <v>4x400R</v>
      </c>
      <c r="D216" s="115" t="str">
        <f>VLOOKUP(A216,'初期設定1'!$B$18:$D$40,3,FALSE)</f>
        <v>01T</v>
      </c>
      <c r="E216" s="116"/>
      <c r="F216" s="117"/>
      <c r="G216" s="117"/>
      <c r="H216" s="121"/>
      <c r="I216" s="119">
        <f>IF(AND(F216="",G216="",H216=""),"",IF(D216="01T",IF(F216="",G216&amp;""""&amp;H216,F216&amp;"'"&amp;G216&amp;""""&amp;H216),IF(D216="02F",G216&amp;"m"&amp;H216,H216&amp;"点")))</f>
      </c>
      <c r="J216" s="120">
        <f t="shared" si="60"/>
      </c>
      <c r="K216" s="120">
        <f>IF(E216="","",VLOOKUP(E216,'男子選手'!$B$2:$F$158,2,FALSE))</f>
      </c>
      <c r="L216" s="120">
        <f>IF(E216="","",VLOOKUP(E216,'男子選手'!$B$2:$F$158,5,FALSE))</f>
      </c>
      <c r="M216" s="128">
        <f>IF(E216="","",VLOOKUP(E216,'男子選手'!$B$2:$F$158,4,FALSE))</f>
      </c>
      <c r="N216" s="120" t="str">
        <f t="shared" si="61"/>
        <v>0.0000000</v>
      </c>
      <c r="O216" s="22" t="s">
        <v>610</v>
      </c>
    </row>
    <row r="217" spans="1:15" s="75" customFormat="1" ht="13.5" hidden="1">
      <c r="A217" s="73" t="s">
        <v>99</v>
      </c>
      <c r="B217" s="82" t="str">
        <f t="shared" si="59"/>
        <v>60300</v>
      </c>
      <c r="C217" s="114" t="str">
        <f>VLOOKUP(A217,'初期設定1'!$B$18:$C$38,2,FALSE)</f>
        <v>4x400R</v>
      </c>
      <c r="D217" s="115" t="str">
        <f>VLOOKUP(A217,'初期設定1'!$B$18:$D$40,3,FALSE)</f>
        <v>01T</v>
      </c>
      <c r="E217" s="116"/>
      <c r="F217" s="117"/>
      <c r="G217" s="117"/>
      <c r="H217" s="117"/>
      <c r="I217" s="119"/>
      <c r="J217" s="120">
        <f t="shared" si="60"/>
      </c>
      <c r="K217" s="120">
        <f>IF(E217="","",VLOOKUP(E217,'男子選手'!$B$2:$F$158,2,FALSE))</f>
      </c>
      <c r="L217" s="120">
        <f>IF(E217="","",VLOOKUP(E217,'男子選手'!$B$2:$F$158,5,FALSE))</f>
      </c>
      <c r="M217" s="128">
        <f>IF(E217="","",VLOOKUP(E217,'男子選手'!$B$2:$F$158,4,FALSE))</f>
      </c>
      <c r="N217" s="120" t="str">
        <f t="shared" si="61"/>
        <v>0.0000000</v>
      </c>
      <c r="O217" s="22" t="s">
        <v>610</v>
      </c>
    </row>
    <row r="218" spans="1:15" s="75" customFormat="1" ht="13.5" hidden="1">
      <c r="A218" s="139" t="s">
        <v>99</v>
      </c>
      <c r="B218" s="155" t="str">
        <f t="shared" si="59"/>
        <v>60300</v>
      </c>
      <c r="C218" s="129" t="str">
        <f>VLOOKUP(A218,'初期設定1'!$B$18:$C$38,2,FALSE)</f>
        <v>4x400R</v>
      </c>
      <c r="D218" s="130" t="str">
        <f>VLOOKUP(A218,'初期設定1'!$B$18:$D$40,3,FALSE)</f>
        <v>01T</v>
      </c>
      <c r="E218" s="131"/>
      <c r="F218" s="132"/>
      <c r="G218" s="132"/>
      <c r="H218" s="136"/>
      <c r="I218" s="134">
        <f aca="true" t="shared" si="62" ref="I218:I226">IF(AND(F218="",G218="",H218=""),"",IF(D218="01T",IF(F218="",G218&amp;""""&amp;H218,F218&amp;"'"&amp;G218&amp;""""&amp;H218),IF(D218="02F",G218&amp;"m"&amp;H218,H218&amp;"点")))</f>
      </c>
      <c r="J218" s="135">
        <f t="shared" si="60"/>
      </c>
      <c r="K218" s="135">
        <f>IF(E218="","",VLOOKUP(E218,'男子選手'!$B$2:$F$158,2,FALSE))</f>
      </c>
      <c r="L218" s="135">
        <f>IF(E218="","",VLOOKUP(E218,'男子選手'!$B$2:$F$158,5,FALSE))</f>
      </c>
      <c r="M218" s="128">
        <f>IF(E218="","",VLOOKUP(E218,'男子選手'!$B$2:$F$158,4,FALSE))</f>
      </c>
      <c r="N218" s="135" t="str">
        <f t="shared" si="61"/>
        <v>0.0000000</v>
      </c>
      <c r="O218" s="22" t="s">
        <v>610</v>
      </c>
    </row>
    <row r="219" spans="1:17" s="75" customFormat="1" ht="13.5">
      <c r="A219" s="73" t="s">
        <v>123</v>
      </c>
      <c r="B219" s="82" t="str">
        <f t="shared" si="46"/>
        <v>07100</v>
      </c>
      <c r="C219" s="122" t="str">
        <f>VLOOKUP(A219,'初期設定1'!$B$18:$C$38,2,FALSE)</f>
        <v>走高跳</v>
      </c>
      <c r="D219" s="123" t="str">
        <f>VLOOKUP(A219,'初期設定1'!$B$18:$D$40,3,FALSE)</f>
        <v>02F</v>
      </c>
      <c r="E219" s="124"/>
      <c r="F219" s="125"/>
      <c r="G219" s="126"/>
      <c r="H219" s="126"/>
      <c r="I219" s="127">
        <f t="shared" si="62"/>
      </c>
      <c r="J219" s="128">
        <f aca="true" t="shared" si="63" ref="J219:J226">IF(E219="","",E219)</f>
      </c>
      <c r="K219" s="128">
        <f>IF(E219="","",VLOOKUP(E219,'男子選手'!$B$2:$F$158,2,FALSE))</f>
      </c>
      <c r="L219" s="128">
        <f>IF(E219="","",VLOOKUP(E219,'男子選手'!$B$2:$F$158,5,FALSE))</f>
      </c>
      <c r="M219" s="128">
        <f>IF(E219="","",VLOOKUP(E219,'男子選手'!$B$2:$F$158,4,FALSE))</f>
      </c>
      <c r="N219" s="128" t="str">
        <f aca="true" t="shared" si="64" ref="N219:N226">FIXED((F219*10000+G219*100+H219)/10000000,7)</f>
        <v>0.0000000</v>
      </c>
      <c r="O219" s="74"/>
      <c r="P219" s="22"/>
      <c r="Q219" s="22"/>
    </row>
    <row r="220" spans="1:17" s="75" customFormat="1" ht="13.5">
      <c r="A220" s="73" t="s">
        <v>101</v>
      </c>
      <c r="B220" s="82" t="str">
        <f t="shared" si="46"/>
        <v>07100</v>
      </c>
      <c r="C220" s="114" t="str">
        <f>VLOOKUP(A220,'初期設定1'!$B$18:$C$38,2,FALSE)</f>
        <v>走高跳</v>
      </c>
      <c r="D220" s="115" t="str">
        <f>VLOOKUP(A220,'初期設定1'!$B$18:$D$40,3,FALSE)</f>
        <v>02F</v>
      </c>
      <c r="E220" s="116"/>
      <c r="F220" s="117"/>
      <c r="G220" s="118"/>
      <c r="H220" s="118"/>
      <c r="I220" s="119">
        <f t="shared" si="62"/>
      </c>
      <c r="J220" s="120">
        <f t="shared" si="63"/>
      </c>
      <c r="K220" s="120">
        <f>IF(E220="","",VLOOKUP(E220,'男子選手'!$B$2:$F$158,2,FALSE))</f>
      </c>
      <c r="L220" s="120">
        <f>IF(E220="","",VLOOKUP(E220,'男子選手'!$B$2:$F$158,5,FALSE))</f>
      </c>
      <c r="M220" s="128">
        <f>IF(E220="","",VLOOKUP(E220,'男子選手'!$B$2:$F$158,4,FALSE))</f>
      </c>
      <c r="N220" s="120" t="str">
        <f t="shared" si="64"/>
        <v>0.0000000</v>
      </c>
      <c r="O220" s="74"/>
      <c r="P220" s="22"/>
      <c r="Q220" s="22"/>
    </row>
    <row r="221" spans="1:17" s="75" customFormat="1" ht="13.5">
      <c r="A221" s="73" t="s">
        <v>101</v>
      </c>
      <c r="B221" s="82" t="str">
        <f t="shared" si="46"/>
        <v>07100</v>
      </c>
      <c r="C221" s="114" t="str">
        <f>VLOOKUP(A221,'初期設定1'!$B$18:$C$38,2,FALSE)</f>
        <v>走高跳</v>
      </c>
      <c r="D221" s="115" t="str">
        <f>VLOOKUP(A221,'初期設定1'!$B$18:$D$40,3,FALSE)</f>
        <v>02F</v>
      </c>
      <c r="E221" s="116"/>
      <c r="F221" s="117"/>
      <c r="G221" s="118"/>
      <c r="H221" s="118"/>
      <c r="I221" s="119">
        <f t="shared" si="62"/>
      </c>
      <c r="J221" s="120">
        <f t="shared" si="63"/>
      </c>
      <c r="K221" s="120">
        <f>IF(E221="","",VLOOKUP(E221,'男子選手'!$B$2:$F$158,2,FALSE))</f>
      </c>
      <c r="L221" s="120">
        <f>IF(E221="","",VLOOKUP(E221,'男子選手'!$B$2:$F$158,5,FALSE))</f>
      </c>
      <c r="M221" s="128">
        <f>IF(E221="","",VLOOKUP(E221,'男子選手'!$B$2:$F$158,4,FALSE))</f>
      </c>
      <c r="N221" s="120" t="str">
        <f t="shared" si="64"/>
        <v>0.0000000</v>
      </c>
      <c r="O221" s="74"/>
      <c r="P221" s="22"/>
      <c r="Q221" s="22"/>
    </row>
    <row r="222" spans="1:17" s="75" customFormat="1" ht="13.5">
      <c r="A222" s="73" t="s">
        <v>101</v>
      </c>
      <c r="B222" s="82" t="str">
        <f>A222&amp;E222</f>
        <v>07100</v>
      </c>
      <c r="C222" s="114" t="str">
        <f>VLOOKUP(A222,'初期設定1'!$B$18:$C$38,2,FALSE)</f>
        <v>走高跳</v>
      </c>
      <c r="D222" s="115" t="str">
        <f>VLOOKUP(A222,'初期設定1'!$B$18:$D$40,3,FALSE)</f>
        <v>02F</v>
      </c>
      <c r="E222" s="116"/>
      <c r="F222" s="117"/>
      <c r="G222" s="118"/>
      <c r="H222" s="118"/>
      <c r="I222" s="119">
        <f t="shared" si="62"/>
      </c>
      <c r="J222" s="120">
        <f>IF(E222="","",E222)</f>
      </c>
      <c r="K222" s="120">
        <f>IF(E222="","",VLOOKUP(E222,'男子選手'!$B$2:$F$158,2,FALSE))</f>
      </c>
      <c r="L222" s="120">
        <f>IF(E222="","",VLOOKUP(E222,'男子選手'!$B$2:$F$158,5,FALSE))</f>
      </c>
      <c r="M222" s="128">
        <f>IF(E222="","",VLOOKUP(E222,'男子選手'!$B$2:$F$158,4,FALSE))</f>
      </c>
      <c r="N222" s="120" t="str">
        <f>FIXED((F222*10000+G222*100+H222)/10000000,7)</f>
        <v>0.0000000</v>
      </c>
      <c r="O222" s="74"/>
      <c r="P222" s="22"/>
      <c r="Q222" s="22"/>
    </row>
    <row r="223" spans="1:17" s="75" customFormat="1" ht="13.5">
      <c r="A223" s="73" t="s">
        <v>101</v>
      </c>
      <c r="B223" s="82" t="str">
        <f>A223&amp;E223</f>
        <v>07100</v>
      </c>
      <c r="C223" s="114" t="str">
        <f>VLOOKUP(A223,'初期設定1'!$B$18:$C$38,2,FALSE)</f>
        <v>走高跳</v>
      </c>
      <c r="D223" s="115" t="str">
        <f>VLOOKUP(A223,'初期設定1'!$B$18:$D$40,3,FALSE)</f>
        <v>02F</v>
      </c>
      <c r="E223" s="116"/>
      <c r="F223" s="117"/>
      <c r="G223" s="118"/>
      <c r="H223" s="118"/>
      <c r="I223" s="119">
        <f t="shared" si="62"/>
      </c>
      <c r="J223" s="120">
        <f>IF(E223="","",E223)</f>
      </c>
      <c r="K223" s="120">
        <f>IF(E223="","",VLOOKUP(E223,'男子選手'!$B$2:$F$158,2,FALSE))</f>
      </c>
      <c r="L223" s="120">
        <f>IF(E223="","",VLOOKUP(E223,'男子選手'!$B$2:$F$158,5,FALSE))</f>
      </c>
      <c r="M223" s="128">
        <f>IF(E223="","",VLOOKUP(E223,'男子選手'!$B$2:$F$158,4,FALSE))</f>
      </c>
      <c r="N223" s="120" t="str">
        <f>FIXED((F223*10000+G223*100+H223)/10000000,7)</f>
        <v>0.0000000</v>
      </c>
      <c r="O223" s="74"/>
      <c r="P223" s="22"/>
      <c r="Q223" s="22"/>
    </row>
    <row r="224" spans="1:17" s="75" customFormat="1" ht="13.5">
      <c r="A224" s="73" t="s">
        <v>101</v>
      </c>
      <c r="B224" s="82" t="str">
        <f t="shared" si="46"/>
        <v>07100</v>
      </c>
      <c r="C224" s="114" t="str">
        <f>VLOOKUP(A224,'初期設定1'!$B$18:$C$38,2,FALSE)</f>
        <v>走高跳</v>
      </c>
      <c r="D224" s="115" t="str">
        <f>VLOOKUP(A224,'初期設定1'!$B$18:$D$40,3,FALSE)</f>
        <v>02F</v>
      </c>
      <c r="E224" s="116"/>
      <c r="F224" s="117"/>
      <c r="G224" s="118"/>
      <c r="H224" s="118"/>
      <c r="I224" s="119">
        <f t="shared" si="62"/>
      </c>
      <c r="J224" s="120">
        <f t="shared" si="63"/>
      </c>
      <c r="K224" s="120">
        <f>IF(E224="","",VLOOKUP(E224,'男子選手'!$B$2:$F$158,2,FALSE))</f>
      </c>
      <c r="L224" s="120">
        <f>IF(E224="","",VLOOKUP(E224,'男子選手'!$B$2:$F$158,5,FALSE))</f>
      </c>
      <c r="M224" s="128">
        <f>IF(E224="","",VLOOKUP(E224,'男子選手'!$B$2:$F$158,4,FALSE))</f>
      </c>
      <c r="N224" s="120" t="str">
        <f t="shared" si="64"/>
        <v>0.0000000</v>
      </c>
      <c r="O224" s="74"/>
      <c r="P224" s="22"/>
      <c r="Q224" s="22"/>
    </row>
    <row r="225" spans="1:17" s="75" customFormat="1" ht="13.5">
      <c r="A225" s="73" t="s">
        <v>101</v>
      </c>
      <c r="B225" s="82" t="str">
        <f t="shared" si="46"/>
        <v>07100</v>
      </c>
      <c r="C225" s="114" t="str">
        <f>VLOOKUP(A225,'初期設定1'!$B$18:$C$38,2,FALSE)</f>
        <v>走高跳</v>
      </c>
      <c r="D225" s="115" t="str">
        <f>VLOOKUP(A225,'初期設定1'!$B$18:$D$40,3,FALSE)</f>
        <v>02F</v>
      </c>
      <c r="E225" s="116"/>
      <c r="F225" s="117"/>
      <c r="G225" s="118"/>
      <c r="H225" s="118"/>
      <c r="I225" s="119">
        <f t="shared" si="62"/>
      </c>
      <c r="J225" s="120">
        <f t="shared" si="63"/>
      </c>
      <c r="K225" s="120">
        <f>IF(E225="","",VLOOKUP(E225,'男子選手'!$B$2:$F$158,2,FALSE))</f>
      </c>
      <c r="L225" s="120">
        <f>IF(E225="","",VLOOKUP(E225,'男子選手'!$B$2:$F$158,5,FALSE))</f>
      </c>
      <c r="M225" s="128">
        <f>IF(E225="","",VLOOKUP(E225,'男子選手'!$B$2:$F$158,4,FALSE))</f>
      </c>
      <c r="N225" s="120" t="str">
        <f t="shared" si="64"/>
        <v>0.0000000</v>
      </c>
      <c r="O225" s="74"/>
      <c r="P225" s="22"/>
      <c r="Q225" s="22"/>
    </row>
    <row r="226" spans="1:17" s="75" customFormat="1" ht="13.5">
      <c r="A226" s="139" t="s">
        <v>101</v>
      </c>
      <c r="B226" s="140" t="str">
        <f t="shared" si="46"/>
        <v>07100</v>
      </c>
      <c r="C226" s="129" t="str">
        <f>VLOOKUP(A226,'初期設定1'!$B$18:$C$38,2,FALSE)</f>
        <v>走高跳</v>
      </c>
      <c r="D226" s="130" t="str">
        <f>VLOOKUP(A226,'初期設定1'!$B$18:$D$40,3,FALSE)</f>
        <v>02F</v>
      </c>
      <c r="E226" s="131"/>
      <c r="F226" s="132"/>
      <c r="G226" s="133"/>
      <c r="H226" s="133"/>
      <c r="I226" s="134">
        <f t="shared" si="62"/>
      </c>
      <c r="J226" s="135">
        <f t="shared" si="63"/>
      </c>
      <c r="K226" s="135">
        <f>IF(E226="","",VLOOKUP(E226,'男子選手'!$B$2:$F$158,2,FALSE))</f>
      </c>
      <c r="L226" s="135">
        <f>IF(E226="","",VLOOKUP(E226,'男子選手'!$B$2:$F$158,5,FALSE))</f>
      </c>
      <c r="M226" s="135">
        <f>IF(E226="","",VLOOKUP(E226,'男子選手'!$B$2:$F$158,4,FALSE))</f>
      </c>
      <c r="N226" s="135" t="str">
        <f t="shared" si="64"/>
        <v>0.0000000</v>
      </c>
      <c r="O226" s="74"/>
      <c r="P226" s="22"/>
      <c r="Q226" s="22"/>
    </row>
    <row r="227" spans="1:17" s="75" customFormat="1" ht="13.5">
      <c r="A227" s="73" t="s">
        <v>124</v>
      </c>
      <c r="B227" s="82" t="str">
        <f t="shared" si="46"/>
        <v>07200</v>
      </c>
      <c r="C227" s="122" t="str">
        <f>VLOOKUP(A227,'初期設定1'!$B$18:$C$38,2,FALSE)</f>
        <v>棒高跳</v>
      </c>
      <c r="D227" s="123" t="str">
        <f>VLOOKUP(A227,'初期設定1'!$B$18:$D$40,3,FALSE)</f>
        <v>02F</v>
      </c>
      <c r="E227" s="124"/>
      <c r="F227" s="125"/>
      <c r="G227" s="126"/>
      <c r="H227" s="126"/>
      <c r="I227" s="127">
        <f aca="true" t="shared" si="65" ref="I227:I281">IF(AND(F227="",G227="",H227=""),"",IF(D227="01T",IF(F227="",G227&amp;""""&amp;H227,F227&amp;"'"&amp;G227&amp;""""&amp;H227),IF(D227="02F",G227&amp;"m"&amp;H227,H227&amp;"点")))</f>
      </c>
      <c r="J227" s="128">
        <f aca="true" t="shared" si="66" ref="J227:J281">IF(E227="","",E227)</f>
      </c>
      <c r="K227" s="128">
        <f>IF(E227="","",VLOOKUP(E227,'男子選手'!$B$2:$F$158,2,FALSE))</f>
      </c>
      <c r="L227" s="128">
        <f>IF(E227="","",VLOOKUP(E227,'男子選手'!$B$2:$F$158,5,FALSE))</f>
      </c>
      <c r="M227" s="128">
        <f>IF(E227="","",VLOOKUP(E227,'男子選手'!$B$2:$F$158,4,FALSE))</f>
      </c>
      <c r="N227" s="128" t="str">
        <f aca="true" t="shared" si="67" ref="N227:N281">FIXED((F227*10000+G227*100+H227)/10000000,7)</f>
        <v>0.0000000</v>
      </c>
      <c r="O227" s="74"/>
      <c r="Q227" s="76"/>
    </row>
    <row r="228" spans="1:17" s="75" customFormat="1" ht="13.5">
      <c r="A228" s="73" t="s">
        <v>103</v>
      </c>
      <c r="B228" s="82" t="str">
        <f>A228&amp;E228</f>
        <v>07200</v>
      </c>
      <c r="C228" s="114" t="str">
        <f>VLOOKUP(A228,'初期設定1'!$B$18:$C$38,2,FALSE)</f>
        <v>棒高跳</v>
      </c>
      <c r="D228" s="115" t="str">
        <f>VLOOKUP(A228,'初期設定1'!$B$18:$D$40,3,FALSE)</f>
        <v>02F</v>
      </c>
      <c r="E228" s="116"/>
      <c r="F228" s="117"/>
      <c r="G228" s="118"/>
      <c r="H228" s="118"/>
      <c r="I228" s="119">
        <f>IF(AND(F228="",G228="",H228=""),"",IF(D228="01T",IF(F228="",G228&amp;""""&amp;H228,F228&amp;"'"&amp;G228&amp;""""&amp;H228),IF(D228="02F",G228&amp;"m"&amp;H228,H228&amp;"点")))</f>
      </c>
      <c r="J228" s="120">
        <f>IF(E228="","",E228)</f>
      </c>
      <c r="K228" s="120">
        <f>IF(E228="","",VLOOKUP(E228,'男子選手'!$B$2:$F$158,2,FALSE))</f>
      </c>
      <c r="L228" s="120">
        <f>IF(E228="","",VLOOKUP(E228,'男子選手'!$B$2:$F$158,5,FALSE))</f>
      </c>
      <c r="M228" s="128">
        <f>IF(E228="","",VLOOKUP(E228,'男子選手'!$B$2:$F$158,4,FALSE))</f>
      </c>
      <c r="N228" s="120" t="str">
        <f>FIXED((F228*10000+G228*100+H228)/10000000,7)</f>
        <v>0.0000000</v>
      </c>
      <c r="O228" s="74"/>
      <c r="Q228" s="76"/>
    </row>
    <row r="229" spans="1:17" s="75" customFormat="1" ht="13.5">
      <c r="A229" s="73" t="s">
        <v>103</v>
      </c>
      <c r="B229" s="82" t="str">
        <f>A229&amp;E229</f>
        <v>07200</v>
      </c>
      <c r="C229" s="114" t="str">
        <f>VLOOKUP(A229,'初期設定1'!$B$18:$C$38,2,FALSE)</f>
        <v>棒高跳</v>
      </c>
      <c r="D229" s="115" t="str">
        <f>VLOOKUP(A229,'初期設定1'!$B$18:$D$40,3,FALSE)</f>
        <v>02F</v>
      </c>
      <c r="E229" s="116"/>
      <c r="F229" s="117"/>
      <c r="G229" s="118"/>
      <c r="H229" s="118"/>
      <c r="I229" s="119">
        <f>IF(AND(F229="",G229="",H229=""),"",IF(D229="01T",IF(F229="",G229&amp;""""&amp;H229,F229&amp;"'"&amp;G229&amp;""""&amp;H229),IF(D229="02F",G229&amp;"m"&amp;H229,H229&amp;"点")))</f>
      </c>
      <c r="J229" s="120">
        <f>IF(E229="","",E229)</f>
      </c>
      <c r="K229" s="120">
        <f>IF(E229="","",VLOOKUP(E229,'男子選手'!$B$2:$F$158,2,FALSE))</f>
      </c>
      <c r="L229" s="120">
        <f>IF(E229="","",VLOOKUP(E229,'男子選手'!$B$2:$F$158,5,FALSE))</f>
      </c>
      <c r="M229" s="128">
        <f>IF(E229="","",VLOOKUP(E229,'男子選手'!$B$2:$F$158,4,FALSE))</f>
      </c>
      <c r="N229" s="120" t="str">
        <f>FIXED((F229*10000+G229*100+H229)/10000000,7)</f>
        <v>0.0000000</v>
      </c>
      <c r="O229" s="74"/>
      <c r="Q229" s="76"/>
    </row>
    <row r="230" spans="1:17" s="75" customFormat="1" ht="13.5">
      <c r="A230" s="73" t="s">
        <v>103</v>
      </c>
      <c r="B230" s="82" t="str">
        <f t="shared" si="46"/>
        <v>07200</v>
      </c>
      <c r="C230" s="114" t="str">
        <f>VLOOKUP(A230,'初期設定1'!$B$18:$C$38,2,FALSE)</f>
        <v>棒高跳</v>
      </c>
      <c r="D230" s="115" t="str">
        <f>VLOOKUP(A230,'初期設定1'!$B$18:$D$40,3,FALSE)</f>
        <v>02F</v>
      </c>
      <c r="E230" s="116"/>
      <c r="F230" s="117"/>
      <c r="G230" s="118"/>
      <c r="H230" s="118"/>
      <c r="I230" s="119">
        <f t="shared" si="65"/>
      </c>
      <c r="J230" s="120">
        <f t="shared" si="66"/>
      </c>
      <c r="K230" s="120">
        <f>IF(E230="","",VLOOKUP(E230,'男子選手'!$B$2:$F$158,2,FALSE))</f>
      </c>
      <c r="L230" s="120">
        <f>IF(E230="","",VLOOKUP(E230,'男子選手'!$B$2:$F$158,5,FALSE))</f>
      </c>
      <c r="M230" s="128">
        <f>IF(E230="","",VLOOKUP(E230,'男子選手'!$B$2:$F$158,4,FALSE))</f>
      </c>
      <c r="N230" s="120" t="str">
        <f t="shared" si="67"/>
        <v>0.0000000</v>
      </c>
      <c r="O230" s="74"/>
      <c r="Q230" s="76"/>
    </row>
    <row r="231" spans="1:17" s="75" customFormat="1" ht="13.5">
      <c r="A231" s="73" t="s">
        <v>103</v>
      </c>
      <c r="B231" s="82" t="str">
        <f t="shared" si="46"/>
        <v>07200</v>
      </c>
      <c r="C231" s="114" t="str">
        <f>VLOOKUP(A231,'初期設定1'!$B$18:$C$38,2,FALSE)</f>
        <v>棒高跳</v>
      </c>
      <c r="D231" s="115" t="str">
        <f>VLOOKUP(A231,'初期設定1'!$B$18:$D$40,3,FALSE)</f>
        <v>02F</v>
      </c>
      <c r="E231" s="116"/>
      <c r="F231" s="117"/>
      <c r="G231" s="118"/>
      <c r="H231" s="118"/>
      <c r="I231" s="119">
        <f t="shared" si="65"/>
      </c>
      <c r="J231" s="120">
        <f t="shared" si="66"/>
      </c>
      <c r="K231" s="120">
        <f>IF(E231="","",VLOOKUP(E231,'男子選手'!$B$2:$F$158,2,FALSE))</f>
      </c>
      <c r="L231" s="120">
        <f>IF(E231="","",VLOOKUP(E231,'男子選手'!$B$2:$F$158,5,FALSE))</f>
      </c>
      <c r="M231" s="128">
        <f>IF(E231="","",VLOOKUP(E231,'男子選手'!$B$2:$F$158,4,FALSE))</f>
      </c>
      <c r="N231" s="120" t="str">
        <f t="shared" si="67"/>
        <v>0.0000000</v>
      </c>
      <c r="O231" s="74"/>
      <c r="Q231" s="76"/>
    </row>
    <row r="232" spans="1:17" s="75" customFormat="1" ht="13.5">
      <c r="A232" s="139" t="s">
        <v>103</v>
      </c>
      <c r="B232" s="140" t="str">
        <f t="shared" si="46"/>
        <v>07200</v>
      </c>
      <c r="C232" s="129" t="str">
        <f>VLOOKUP(A232,'初期設定1'!$B$18:$C$38,2,FALSE)</f>
        <v>棒高跳</v>
      </c>
      <c r="D232" s="130" t="str">
        <f>VLOOKUP(A232,'初期設定1'!$B$18:$D$40,3,FALSE)</f>
        <v>02F</v>
      </c>
      <c r="E232" s="131"/>
      <c r="F232" s="132"/>
      <c r="G232" s="133"/>
      <c r="H232" s="133"/>
      <c r="I232" s="134">
        <f t="shared" si="65"/>
      </c>
      <c r="J232" s="135">
        <f t="shared" si="66"/>
      </c>
      <c r="K232" s="135">
        <f>IF(E232="","",VLOOKUP(E232,'男子選手'!$B$2:$F$158,2,FALSE))</f>
      </c>
      <c r="L232" s="135">
        <f>IF(E232="","",VLOOKUP(E232,'男子選手'!$B$2:$F$158,5,FALSE))</f>
      </c>
      <c r="M232" s="135">
        <f>IF(E232="","",VLOOKUP(E232,'男子選手'!$B$2:$F$158,4,FALSE))</f>
      </c>
      <c r="N232" s="135" t="str">
        <f t="shared" si="67"/>
        <v>0.0000000</v>
      </c>
      <c r="O232" s="74"/>
      <c r="Q232" s="76"/>
    </row>
    <row r="233" spans="1:15" s="75" customFormat="1" ht="13.5">
      <c r="A233" s="73" t="s">
        <v>125</v>
      </c>
      <c r="B233" s="82" t="str">
        <f aca="true" t="shared" si="68" ref="B233:B281">A233&amp;E233</f>
        <v>07300</v>
      </c>
      <c r="C233" s="122" t="str">
        <f>VLOOKUP(A233,'初期設定1'!$B$18:$C$38,2,FALSE)</f>
        <v>走幅跳</v>
      </c>
      <c r="D233" s="123" t="str">
        <f>VLOOKUP(A233,'初期設定1'!$B$18:$D$40,3,FALSE)</f>
        <v>02F</v>
      </c>
      <c r="E233" s="124"/>
      <c r="F233" s="125"/>
      <c r="G233" s="126"/>
      <c r="H233" s="126"/>
      <c r="I233" s="127">
        <f t="shared" si="65"/>
      </c>
      <c r="J233" s="128">
        <f t="shared" si="66"/>
      </c>
      <c r="K233" s="128">
        <f>IF(E233="","",VLOOKUP(E233,'男子選手'!$B$2:$F$158,2,FALSE))</f>
      </c>
      <c r="L233" s="128">
        <f>IF(E233="","",VLOOKUP(E233,'男子選手'!$B$2:$F$158,5,FALSE))</f>
      </c>
      <c r="M233" s="128">
        <f>IF(E233="","",VLOOKUP(E233,'男子選手'!$B$2:$F$158,4,FALSE))</f>
      </c>
      <c r="N233" s="128" t="str">
        <f t="shared" si="67"/>
        <v>0.0000000</v>
      </c>
      <c r="O233" s="22"/>
    </row>
    <row r="234" spans="1:15" s="75" customFormat="1" ht="13.5">
      <c r="A234" s="73" t="s">
        <v>105</v>
      </c>
      <c r="B234" s="82" t="str">
        <f t="shared" si="68"/>
        <v>07300</v>
      </c>
      <c r="C234" s="114" t="str">
        <f>VLOOKUP(A234,'初期設定1'!$B$18:$C$38,2,FALSE)</f>
        <v>走幅跳</v>
      </c>
      <c r="D234" s="115" t="str">
        <f>VLOOKUP(A234,'初期設定1'!$B$18:$D$40,3,FALSE)</f>
        <v>02F</v>
      </c>
      <c r="E234" s="116"/>
      <c r="F234" s="117"/>
      <c r="G234" s="118"/>
      <c r="H234" s="118"/>
      <c r="I234" s="119">
        <f t="shared" si="65"/>
      </c>
      <c r="J234" s="120">
        <f t="shared" si="66"/>
      </c>
      <c r="K234" s="120">
        <f>IF(E234="","",VLOOKUP(E234,'男子選手'!$B$2:$F$158,2,FALSE))</f>
      </c>
      <c r="L234" s="120">
        <f>IF(E234="","",VLOOKUP(E234,'男子選手'!$B$2:$F$158,5,FALSE))</f>
      </c>
      <c r="M234" s="128">
        <f>IF(E234="","",VLOOKUP(E234,'男子選手'!$B$2:$F$158,4,FALSE))</f>
      </c>
      <c r="N234" s="120" t="str">
        <f t="shared" si="67"/>
        <v>0.0000000</v>
      </c>
      <c r="O234" s="22"/>
    </row>
    <row r="235" spans="1:15" s="75" customFormat="1" ht="13.5">
      <c r="A235" s="73" t="s">
        <v>105</v>
      </c>
      <c r="B235" s="82" t="str">
        <f t="shared" si="68"/>
        <v>07300</v>
      </c>
      <c r="C235" s="114" t="str">
        <f>VLOOKUP(A235,'初期設定1'!$B$18:$C$38,2,FALSE)</f>
        <v>走幅跳</v>
      </c>
      <c r="D235" s="115" t="str">
        <f>VLOOKUP(A235,'初期設定1'!$B$18:$D$40,3,FALSE)</f>
        <v>02F</v>
      </c>
      <c r="E235" s="116"/>
      <c r="F235" s="117"/>
      <c r="G235" s="118"/>
      <c r="H235" s="118"/>
      <c r="I235" s="119">
        <f t="shared" si="65"/>
      </c>
      <c r="J235" s="120">
        <f t="shared" si="66"/>
      </c>
      <c r="K235" s="120">
        <f>IF(E235="","",VLOOKUP(E235,'男子選手'!$B$2:$F$158,2,FALSE))</f>
      </c>
      <c r="L235" s="120">
        <f>IF(E235="","",VLOOKUP(E235,'男子選手'!$B$2:$F$158,5,FALSE))</f>
      </c>
      <c r="M235" s="128">
        <f>IF(E235="","",VLOOKUP(E235,'男子選手'!$B$2:$F$158,4,FALSE))</f>
      </c>
      <c r="N235" s="120" t="str">
        <f t="shared" si="67"/>
        <v>0.0000000</v>
      </c>
      <c r="O235" s="22"/>
    </row>
    <row r="236" spans="1:15" s="75" customFormat="1" ht="13.5">
      <c r="A236" s="73" t="s">
        <v>105</v>
      </c>
      <c r="B236" s="82" t="str">
        <f aca="true" t="shared" si="69" ref="B236:B242">A236&amp;E236</f>
        <v>07300</v>
      </c>
      <c r="C236" s="114" t="str">
        <f>VLOOKUP(A236,'初期設定1'!$B$18:$C$38,2,FALSE)</f>
        <v>走幅跳</v>
      </c>
      <c r="D236" s="115" t="str">
        <f>VLOOKUP(A236,'初期設定1'!$B$18:$D$40,3,FALSE)</f>
        <v>02F</v>
      </c>
      <c r="E236" s="116"/>
      <c r="F236" s="117"/>
      <c r="G236" s="118"/>
      <c r="H236" s="118"/>
      <c r="I236" s="119">
        <f aca="true" t="shared" si="70" ref="I236:I242">IF(AND(F236="",G236="",H236=""),"",IF(D236="01T",IF(F236="",G236&amp;""""&amp;H236,F236&amp;"'"&amp;G236&amp;""""&amp;H236),IF(D236="02F",G236&amp;"m"&amp;H236,H236&amp;"点")))</f>
      </c>
      <c r="J236" s="120">
        <f aca="true" t="shared" si="71" ref="J236:J242">IF(E236="","",E236)</f>
      </c>
      <c r="K236" s="120">
        <f>IF(E236="","",VLOOKUP(E236,'男子選手'!$B$2:$F$158,2,FALSE))</f>
      </c>
      <c r="L236" s="120">
        <f>IF(E236="","",VLOOKUP(E236,'男子選手'!$B$2:$F$158,5,FALSE))</f>
      </c>
      <c r="M236" s="128">
        <f>IF(E236="","",VLOOKUP(E236,'男子選手'!$B$2:$F$158,4,FALSE))</f>
      </c>
      <c r="N236" s="120" t="str">
        <f aca="true" t="shared" si="72" ref="N236:N242">FIXED((F236*10000+G236*100+H236)/10000000,7)</f>
        <v>0.0000000</v>
      </c>
      <c r="O236" s="22"/>
    </row>
    <row r="237" spans="1:15" s="75" customFormat="1" ht="13.5">
      <c r="A237" s="73" t="s">
        <v>105</v>
      </c>
      <c r="B237" s="82" t="str">
        <f t="shared" si="69"/>
        <v>07300</v>
      </c>
      <c r="C237" s="114" t="str">
        <f>VLOOKUP(A237,'初期設定1'!$B$18:$C$38,2,FALSE)</f>
        <v>走幅跳</v>
      </c>
      <c r="D237" s="115" t="str">
        <f>VLOOKUP(A237,'初期設定1'!$B$18:$D$40,3,FALSE)</f>
        <v>02F</v>
      </c>
      <c r="E237" s="116"/>
      <c r="F237" s="117"/>
      <c r="G237" s="118"/>
      <c r="H237" s="118"/>
      <c r="I237" s="119">
        <f t="shared" si="70"/>
      </c>
      <c r="J237" s="120">
        <f t="shared" si="71"/>
      </c>
      <c r="K237" s="120">
        <f>IF(E237="","",VLOOKUP(E237,'男子選手'!$B$2:$F$158,2,FALSE))</f>
      </c>
      <c r="L237" s="120">
        <f>IF(E237="","",VLOOKUP(E237,'男子選手'!$B$2:$F$158,5,FALSE))</f>
      </c>
      <c r="M237" s="128">
        <f>IF(E237="","",VLOOKUP(E237,'男子選手'!$B$2:$F$158,4,FALSE))</f>
      </c>
      <c r="N237" s="120" t="str">
        <f t="shared" si="72"/>
        <v>0.0000000</v>
      </c>
      <c r="O237" s="22"/>
    </row>
    <row r="238" spans="1:15" s="75" customFormat="1" ht="13.5">
      <c r="A238" s="73" t="s">
        <v>105</v>
      </c>
      <c r="B238" s="82" t="str">
        <f t="shared" si="69"/>
        <v>07300</v>
      </c>
      <c r="C238" s="114" t="str">
        <f>VLOOKUP(A238,'初期設定1'!$B$18:$C$38,2,FALSE)</f>
        <v>走幅跳</v>
      </c>
      <c r="D238" s="115" t="str">
        <f>VLOOKUP(A238,'初期設定1'!$B$18:$D$40,3,FALSE)</f>
        <v>02F</v>
      </c>
      <c r="E238" s="116"/>
      <c r="F238" s="117"/>
      <c r="G238" s="118"/>
      <c r="H238" s="118"/>
      <c r="I238" s="119">
        <f t="shared" si="70"/>
      </c>
      <c r="J238" s="120">
        <f t="shared" si="71"/>
      </c>
      <c r="K238" s="120">
        <f>IF(E238="","",VLOOKUP(E238,'男子選手'!$B$2:$F$158,2,FALSE))</f>
      </c>
      <c r="L238" s="120">
        <f>IF(E238="","",VLOOKUP(E238,'男子選手'!$B$2:$F$158,5,FALSE))</f>
      </c>
      <c r="M238" s="128">
        <f>IF(E238="","",VLOOKUP(E238,'男子選手'!$B$2:$F$158,4,FALSE))</f>
      </c>
      <c r="N238" s="120" t="str">
        <f t="shared" si="72"/>
        <v>0.0000000</v>
      </c>
      <c r="O238" s="22"/>
    </row>
    <row r="239" spans="1:15" s="75" customFormat="1" ht="13.5">
      <c r="A239" s="73" t="s">
        <v>105</v>
      </c>
      <c r="B239" s="82" t="str">
        <f t="shared" si="69"/>
        <v>07300</v>
      </c>
      <c r="C239" s="114" t="str">
        <f>VLOOKUP(A239,'初期設定1'!$B$18:$C$38,2,FALSE)</f>
        <v>走幅跳</v>
      </c>
      <c r="D239" s="115" t="str">
        <f>VLOOKUP(A239,'初期設定1'!$B$18:$D$40,3,FALSE)</f>
        <v>02F</v>
      </c>
      <c r="E239" s="116"/>
      <c r="F239" s="117"/>
      <c r="G239" s="118"/>
      <c r="H239" s="118"/>
      <c r="I239" s="119">
        <f t="shared" si="70"/>
      </c>
      <c r="J239" s="120">
        <f t="shared" si="71"/>
      </c>
      <c r="K239" s="120">
        <f>IF(E239="","",VLOOKUP(E239,'男子選手'!$B$2:$F$158,2,FALSE))</f>
      </c>
      <c r="L239" s="120">
        <f>IF(E239="","",VLOOKUP(E239,'男子選手'!$B$2:$F$158,5,FALSE))</f>
      </c>
      <c r="M239" s="128">
        <f>IF(E239="","",VLOOKUP(E239,'男子選手'!$B$2:$F$158,4,FALSE))</f>
      </c>
      <c r="N239" s="120" t="str">
        <f t="shared" si="72"/>
        <v>0.0000000</v>
      </c>
      <c r="O239" s="22"/>
    </row>
    <row r="240" spans="1:15" s="75" customFormat="1" ht="13.5">
      <c r="A240" s="73" t="s">
        <v>105</v>
      </c>
      <c r="B240" s="82" t="str">
        <f t="shared" si="69"/>
        <v>07300</v>
      </c>
      <c r="C240" s="114" t="str">
        <f>VLOOKUP(A240,'初期設定1'!$B$18:$C$38,2,FALSE)</f>
        <v>走幅跳</v>
      </c>
      <c r="D240" s="115" t="str">
        <f>VLOOKUP(A240,'初期設定1'!$B$18:$D$40,3,FALSE)</f>
        <v>02F</v>
      </c>
      <c r="E240" s="116"/>
      <c r="F240" s="117"/>
      <c r="G240" s="118"/>
      <c r="H240" s="118"/>
      <c r="I240" s="119">
        <f t="shared" si="70"/>
      </c>
      <c r="J240" s="120">
        <f t="shared" si="71"/>
      </c>
      <c r="K240" s="120">
        <f>IF(E240="","",VLOOKUP(E240,'男子選手'!$B$2:$F$158,2,FALSE))</f>
      </c>
      <c r="L240" s="120">
        <f>IF(E240="","",VLOOKUP(E240,'男子選手'!$B$2:$F$158,5,FALSE))</f>
      </c>
      <c r="M240" s="128">
        <f>IF(E240="","",VLOOKUP(E240,'男子選手'!$B$2:$F$158,4,FALSE))</f>
      </c>
      <c r="N240" s="120" t="str">
        <f t="shared" si="72"/>
        <v>0.0000000</v>
      </c>
      <c r="O240" s="22"/>
    </row>
    <row r="241" spans="1:15" s="75" customFormat="1" ht="13.5">
      <c r="A241" s="73" t="s">
        <v>105</v>
      </c>
      <c r="B241" s="82" t="str">
        <f t="shared" si="69"/>
        <v>07300</v>
      </c>
      <c r="C241" s="114" t="str">
        <f>VLOOKUP(A241,'初期設定1'!$B$18:$C$38,2,FALSE)</f>
        <v>走幅跳</v>
      </c>
      <c r="D241" s="115" t="str">
        <f>VLOOKUP(A241,'初期設定1'!$B$18:$D$40,3,FALSE)</f>
        <v>02F</v>
      </c>
      <c r="E241" s="116"/>
      <c r="F241" s="117"/>
      <c r="G241" s="118"/>
      <c r="H241" s="118"/>
      <c r="I241" s="119">
        <f t="shared" si="70"/>
      </c>
      <c r="J241" s="120">
        <f t="shared" si="71"/>
      </c>
      <c r="K241" s="120">
        <f>IF(E241="","",VLOOKUP(E241,'男子選手'!$B$2:$F$158,2,FALSE))</f>
      </c>
      <c r="L241" s="120">
        <f>IF(E241="","",VLOOKUP(E241,'男子選手'!$B$2:$F$158,5,FALSE))</f>
      </c>
      <c r="M241" s="128">
        <f>IF(E241="","",VLOOKUP(E241,'男子選手'!$B$2:$F$158,4,FALSE))</f>
      </c>
      <c r="N241" s="120" t="str">
        <f t="shared" si="72"/>
        <v>0.0000000</v>
      </c>
      <c r="O241" s="22"/>
    </row>
    <row r="242" spans="1:15" s="75" customFormat="1" ht="13.5">
      <c r="A242" s="73" t="s">
        <v>105</v>
      </c>
      <c r="B242" s="82" t="str">
        <f t="shared" si="69"/>
        <v>07300</v>
      </c>
      <c r="C242" s="114" t="str">
        <f>VLOOKUP(A242,'初期設定1'!$B$18:$C$38,2,FALSE)</f>
        <v>走幅跳</v>
      </c>
      <c r="D242" s="115" t="str">
        <f>VLOOKUP(A242,'初期設定1'!$B$18:$D$40,3,FALSE)</f>
        <v>02F</v>
      </c>
      <c r="E242" s="116"/>
      <c r="F242" s="117"/>
      <c r="G242" s="118"/>
      <c r="H242" s="118"/>
      <c r="I242" s="119">
        <f t="shared" si="70"/>
      </c>
      <c r="J242" s="120">
        <f t="shared" si="71"/>
      </c>
      <c r="K242" s="120">
        <f>IF(E242="","",VLOOKUP(E242,'男子選手'!$B$2:$F$158,2,FALSE))</f>
      </c>
      <c r="L242" s="120">
        <f>IF(E242="","",VLOOKUP(E242,'男子選手'!$B$2:$F$158,5,FALSE))</f>
      </c>
      <c r="M242" s="128">
        <f>IF(E242="","",VLOOKUP(E242,'男子選手'!$B$2:$F$158,4,FALSE))</f>
      </c>
      <c r="N242" s="120" t="str">
        <f t="shared" si="72"/>
        <v>0.0000000</v>
      </c>
      <c r="O242" s="22"/>
    </row>
    <row r="243" spans="1:15" s="75" customFormat="1" ht="13.5">
      <c r="A243" s="73" t="s">
        <v>105</v>
      </c>
      <c r="B243" s="82" t="str">
        <f t="shared" si="68"/>
        <v>07300</v>
      </c>
      <c r="C243" s="114" t="str">
        <f>VLOOKUP(A243,'初期設定1'!$B$18:$C$38,2,FALSE)</f>
        <v>走幅跳</v>
      </c>
      <c r="D243" s="115" t="str">
        <f>VLOOKUP(A243,'初期設定1'!$B$18:$D$40,3,FALSE)</f>
        <v>02F</v>
      </c>
      <c r="E243" s="116"/>
      <c r="F243" s="117"/>
      <c r="G243" s="118"/>
      <c r="H243" s="118"/>
      <c r="I243" s="119">
        <f t="shared" si="65"/>
      </c>
      <c r="J243" s="120">
        <f t="shared" si="66"/>
      </c>
      <c r="K243" s="120">
        <f>IF(E243="","",VLOOKUP(E243,'男子選手'!$B$2:$F$158,2,FALSE))</f>
      </c>
      <c r="L243" s="120">
        <f>IF(E243="","",VLOOKUP(E243,'男子選手'!$B$2:$F$158,5,FALSE))</f>
      </c>
      <c r="M243" s="128">
        <f>IF(E243="","",VLOOKUP(E243,'男子選手'!$B$2:$F$158,4,FALSE))</f>
      </c>
      <c r="N243" s="120" t="str">
        <f t="shared" si="67"/>
        <v>0.0000000</v>
      </c>
      <c r="O243" s="22"/>
    </row>
    <row r="244" spans="1:15" s="75" customFormat="1" ht="13.5">
      <c r="A244" s="73" t="s">
        <v>105</v>
      </c>
      <c r="B244" s="82" t="str">
        <f t="shared" si="68"/>
        <v>07300</v>
      </c>
      <c r="C244" s="114" t="str">
        <f>VLOOKUP(A244,'初期設定1'!$B$18:$C$38,2,FALSE)</f>
        <v>走幅跳</v>
      </c>
      <c r="D244" s="115" t="str">
        <f>VLOOKUP(A244,'初期設定1'!$B$18:$D$40,3,FALSE)</f>
        <v>02F</v>
      </c>
      <c r="E244" s="116"/>
      <c r="F244" s="117"/>
      <c r="G244" s="118"/>
      <c r="H244" s="118"/>
      <c r="I244" s="119">
        <f t="shared" si="65"/>
      </c>
      <c r="J244" s="120">
        <f t="shared" si="66"/>
      </c>
      <c r="K244" s="120">
        <f>IF(E244="","",VLOOKUP(E244,'男子選手'!$B$2:$F$158,2,FALSE))</f>
      </c>
      <c r="L244" s="120">
        <f>IF(E244="","",VLOOKUP(E244,'男子選手'!$B$2:$F$158,5,FALSE))</f>
      </c>
      <c r="M244" s="128">
        <f>IF(E244="","",VLOOKUP(E244,'男子選手'!$B$2:$F$158,4,FALSE))</f>
      </c>
      <c r="N244" s="120" t="str">
        <f t="shared" si="67"/>
        <v>0.0000000</v>
      </c>
      <c r="O244" s="22"/>
    </row>
    <row r="245" spans="1:15" s="75" customFormat="1" ht="13.5">
      <c r="A245" s="73" t="s">
        <v>105</v>
      </c>
      <c r="B245" s="82" t="str">
        <f t="shared" si="68"/>
        <v>07300</v>
      </c>
      <c r="C245" s="114" t="str">
        <f>VLOOKUP(A245,'初期設定1'!$B$18:$C$38,2,FALSE)</f>
        <v>走幅跳</v>
      </c>
      <c r="D245" s="115" t="str">
        <f>VLOOKUP(A245,'初期設定1'!$B$18:$D$40,3,FALSE)</f>
        <v>02F</v>
      </c>
      <c r="E245" s="116"/>
      <c r="F245" s="117"/>
      <c r="G245" s="118"/>
      <c r="H245" s="118"/>
      <c r="I245" s="119">
        <f t="shared" si="65"/>
      </c>
      <c r="J245" s="120">
        <f t="shared" si="66"/>
      </c>
      <c r="K245" s="120">
        <f>IF(E245="","",VLOOKUP(E245,'男子選手'!$B$2:$F$158,2,FALSE))</f>
      </c>
      <c r="L245" s="120">
        <f>IF(E245="","",VLOOKUP(E245,'男子選手'!$B$2:$F$158,5,FALSE))</f>
      </c>
      <c r="M245" s="128">
        <f>IF(E245="","",VLOOKUP(E245,'男子選手'!$B$2:$F$158,4,FALSE))</f>
      </c>
      <c r="N245" s="120" t="str">
        <f t="shared" si="67"/>
        <v>0.0000000</v>
      </c>
      <c r="O245" s="22"/>
    </row>
    <row r="246" spans="1:15" s="75" customFormat="1" ht="13.5">
      <c r="A246" s="73" t="s">
        <v>105</v>
      </c>
      <c r="B246" s="82" t="str">
        <f t="shared" si="68"/>
        <v>07300</v>
      </c>
      <c r="C246" s="114" t="str">
        <f>VLOOKUP(A246,'初期設定1'!$B$18:$C$38,2,FALSE)</f>
        <v>走幅跳</v>
      </c>
      <c r="D246" s="115" t="str">
        <f>VLOOKUP(A246,'初期設定1'!$B$18:$D$40,3,FALSE)</f>
        <v>02F</v>
      </c>
      <c r="E246" s="116"/>
      <c r="F246" s="117"/>
      <c r="G246" s="118"/>
      <c r="H246" s="118"/>
      <c r="I246" s="119">
        <f t="shared" si="65"/>
      </c>
      <c r="J246" s="120">
        <f t="shared" si="66"/>
      </c>
      <c r="K246" s="120">
        <f>IF(E246="","",VLOOKUP(E246,'男子選手'!$B$2:$F$158,2,FALSE))</f>
      </c>
      <c r="L246" s="120">
        <f>IF(E246="","",VLOOKUP(E246,'男子選手'!$B$2:$F$158,5,FALSE))</f>
      </c>
      <c r="M246" s="128">
        <f>IF(E246="","",VLOOKUP(E246,'男子選手'!$B$2:$F$158,4,FALSE))</f>
      </c>
      <c r="N246" s="120" t="str">
        <f t="shared" si="67"/>
        <v>0.0000000</v>
      </c>
      <c r="O246" s="22"/>
    </row>
    <row r="247" spans="1:15" s="75" customFormat="1" ht="13.5">
      <c r="A247" s="139" t="s">
        <v>105</v>
      </c>
      <c r="B247" s="140" t="str">
        <f t="shared" si="68"/>
        <v>07300</v>
      </c>
      <c r="C247" s="129" t="str">
        <f>VLOOKUP(A247,'初期設定1'!$B$18:$C$38,2,FALSE)</f>
        <v>走幅跳</v>
      </c>
      <c r="D247" s="130" t="str">
        <f>VLOOKUP(A247,'初期設定1'!$B$18:$D$40,3,FALSE)</f>
        <v>02F</v>
      </c>
      <c r="E247" s="131"/>
      <c r="F247" s="132"/>
      <c r="G247" s="133"/>
      <c r="H247" s="133"/>
      <c r="I247" s="134">
        <f t="shared" si="65"/>
      </c>
      <c r="J247" s="135">
        <f t="shared" si="66"/>
      </c>
      <c r="K247" s="135">
        <f>IF(E247="","",VLOOKUP(E247,'男子選手'!$B$2:$F$158,2,FALSE))</f>
      </c>
      <c r="L247" s="135">
        <f>IF(E247="","",VLOOKUP(E247,'男子選手'!$B$2:$F$158,5,FALSE))</f>
      </c>
      <c r="M247" s="135">
        <f>IF(E247="","",VLOOKUP(E247,'男子選手'!$B$2:$F$158,4,FALSE))</f>
      </c>
      <c r="N247" s="135" t="str">
        <f t="shared" si="67"/>
        <v>0.0000000</v>
      </c>
      <c r="O247" s="22"/>
    </row>
    <row r="248" spans="1:15" s="75" customFormat="1" ht="13.5">
      <c r="A248" s="73" t="s">
        <v>126</v>
      </c>
      <c r="B248" s="82" t="str">
        <f t="shared" si="68"/>
        <v>07400</v>
      </c>
      <c r="C248" s="122" t="str">
        <f>VLOOKUP(A248,'初期設定1'!$B$18:$C$38,2,FALSE)</f>
        <v>三段跳</v>
      </c>
      <c r="D248" s="123" t="str">
        <f>VLOOKUP(A248,'初期設定1'!$B$18:$D$40,3,FALSE)</f>
        <v>02F</v>
      </c>
      <c r="E248" s="124"/>
      <c r="F248" s="125"/>
      <c r="G248" s="126"/>
      <c r="H248" s="126"/>
      <c r="I248" s="127">
        <f t="shared" si="65"/>
      </c>
      <c r="J248" s="128">
        <f t="shared" si="66"/>
      </c>
      <c r="K248" s="128">
        <f>IF(E248="","",VLOOKUP(E248,'男子選手'!$B$2:$F$158,2,FALSE))</f>
      </c>
      <c r="L248" s="128">
        <f>IF(E248="","",VLOOKUP(E248,'男子選手'!$B$2:$F$158,5,FALSE))</f>
      </c>
      <c r="M248" s="128">
        <f>IF(E248="","",VLOOKUP(E248,'男子選手'!$B$2:$F$158,4,FALSE))</f>
      </c>
      <c r="N248" s="128" t="str">
        <f t="shared" si="67"/>
        <v>0.0000000</v>
      </c>
      <c r="O248" s="22"/>
    </row>
    <row r="249" spans="1:15" s="75" customFormat="1" ht="13.5">
      <c r="A249" s="73" t="s">
        <v>107</v>
      </c>
      <c r="B249" s="82" t="str">
        <f t="shared" si="68"/>
        <v>07400</v>
      </c>
      <c r="C249" s="114" t="str">
        <f>VLOOKUP(A249,'初期設定1'!$B$18:$C$38,2,FALSE)</f>
        <v>三段跳</v>
      </c>
      <c r="D249" s="115" t="str">
        <f>VLOOKUP(A249,'初期設定1'!$B$18:$D$40,3,FALSE)</f>
        <v>02F</v>
      </c>
      <c r="E249" s="116"/>
      <c r="F249" s="117"/>
      <c r="G249" s="118"/>
      <c r="H249" s="118"/>
      <c r="I249" s="119">
        <f t="shared" si="65"/>
      </c>
      <c r="J249" s="120">
        <f t="shared" si="66"/>
      </c>
      <c r="K249" s="120">
        <f>IF(E249="","",VLOOKUP(E249,'男子選手'!$B$2:$F$158,2,FALSE))</f>
      </c>
      <c r="L249" s="120">
        <f>IF(E249="","",VLOOKUP(E249,'男子選手'!$B$2:$F$158,5,FALSE))</f>
      </c>
      <c r="M249" s="128">
        <f>IF(E249="","",VLOOKUP(E249,'男子選手'!$B$2:$F$158,4,FALSE))</f>
      </c>
      <c r="N249" s="120" t="str">
        <f t="shared" si="67"/>
        <v>0.0000000</v>
      </c>
      <c r="O249" s="22"/>
    </row>
    <row r="250" spans="1:15" s="75" customFormat="1" ht="13.5">
      <c r="A250" s="73" t="s">
        <v>107</v>
      </c>
      <c r="B250" s="82" t="str">
        <f t="shared" si="68"/>
        <v>07400</v>
      </c>
      <c r="C250" s="114" t="str">
        <f>VLOOKUP(A250,'初期設定1'!$B$18:$C$38,2,FALSE)</f>
        <v>三段跳</v>
      </c>
      <c r="D250" s="115" t="str">
        <f>VLOOKUP(A250,'初期設定1'!$B$18:$D$40,3,FALSE)</f>
        <v>02F</v>
      </c>
      <c r="E250" s="116"/>
      <c r="F250" s="117"/>
      <c r="G250" s="118"/>
      <c r="H250" s="118"/>
      <c r="I250" s="119">
        <f t="shared" si="65"/>
      </c>
      <c r="J250" s="120">
        <f t="shared" si="66"/>
      </c>
      <c r="K250" s="120">
        <f>IF(E250="","",VLOOKUP(E250,'男子選手'!$B$2:$F$158,2,FALSE))</f>
      </c>
      <c r="L250" s="120">
        <f>IF(E250="","",VLOOKUP(E250,'男子選手'!$B$2:$F$158,5,FALSE))</f>
      </c>
      <c r="M250" s="128">
        <f>IF(E250="","",VLOOKUP(E250,'男子選手'!$B$2:$F$158,4,FALSE))</f>
      </c>
      <c r="N250" s="120" t="str">
        <f t="shared" si="67"/>
        <v>0.0000000</v>
      </c>
      <c r="O250" s="22"/>
    </row>
    <row r="251" spans="1:15" s="75" customFormat="1" ht="13.5">
      <c r="A251" s="73" t="s">
        <v>107</v>
      </c>
      <c r="B251" s="82" t="str">
        <f>A251&amp;E251</f>
        <v>07400</v>
      </c>
      <c r="C251" s="114" t="str">
        <f>VLOOKUP(A251,'初期設定1'!$B$18:$C$38,2,FALSE)</f>
        <v>三段跳</v>
      </c>
      <c r="D251" s="115" t="str">
        <f>VLOOKUP(A251,'初期設定1'!$B$18:$D$40,3,FALSE)</f>
        <v>02F</v>
      </c>
      <c r="E251" s="116"/>
      <c r="F251" s="117"/>
      <c r="G251" s="118"/>
      <c r="H251" s="118"/>
      <c r="I251" s="119">
        <f>IF(AND(F251="",G251="",H251=""),"",IF(D251="01T",IF(F251="",G251&amp;""""&amp;H251,F251&amp;"'"&amp;G251&amp;""""&amp;H251),IF(D251="02F",G251&amp;"m"&amp;H251,H251&amp;"点")))</f>
      </c>
      <c r="J251" s="120">
        <f>IF(E251="","",E251)</f>
      </c>
      <c r="K251" s="120">
        <f>IF(E251="","",VLOOKUP(E251,'男子選手'!$B$2:$F$158,2,FALSE))</f>
      </c>
      <c r="L251" s="120">
        <f>IF(E251="","",VLOOKUP(E251,'男子選手'!$B$2:$F$158,5,FALSE))</f>
      </c>
      <c r="M251" s="128">
        <f>IF(E251="","",VLOOKUP(E251,'男子選手'!$B$2:$F$158,4,FALSE))</f>
      </c>
      <c r="N251" s="120" t="str">
        <f>FIXED((F251*10000+G251*100+H251)/10000000,7)</f>
        <v>0.0000000</v>
      </c>
      <c r="O251" s="22"/>
    </row>
    <row r="252" spans="1:15" s="75" customFormat="1" ht="13.5">
      <c r="A252" s="73" t="s">
        <v>107</v>
      </c>
      <c r="B252" s="82" t="str">
        <f>A252&amp;E252</f>
        <v>07400</v>
      </c>
      <c r="C252" s="114" t="str">
        <f>VLOOKUP(A252,'初期設定1'!$B$18:$C$38,2,FALSE)</f>
        <v>三段跳</v>
      </c>
      <c r="D252" s="115" t="str">
        <f>VLOOKUP(A252,'初期設定1'!$B$18:$D$40,3,FALSE)</f>
        <v>02F</v>
      </c>
      <c r="E252" s="116"/>
      <c r="F252" s="117"/>
      <c r="G252" s="118"/>
      <c r="H252" s="118"/>
      <c r="I252" s="119">
        <f>IF(AND(F252="",G252="",H252=""),"",IF(D252="01T",IF(F252="",G252&amp;""""&amp;H252,F252&amp;"'"&amp;G252&amp;""""&amp;H252),IF(D252="02F",G252&amp;"m"&amp;H252,H252&amp;"点")))</f>
      </c>
      <c r="J252" s="120">
        <f>IF(E252="","",E252)</f>
      </c>
      <c r="K252" s="120">
        <f>IF(E252="","",VLOOKUP(E252,'男子選手'!$B$2:$F$158,2,FALSE))</f>
      </c>
      <c r="L252" s="120">
        <f>IF(E252="","",VLOOKUP(E252,'男子選手'!$B$2:$F$158,5,FALSE))</f>
      </c>
      <c r="M252" s="128">
        <f>IF(E252="","",VLOOKUP(E252,'男子選手'!$B$2:$F$158,4,FALSE))</f>
      </c>
      <c r="N252" s="120" t="str">
        <f>FIXED((F252*10000+G252*100+H252)/10000000,7)</f>
        <v>0.0000000</v>
      </c>
      <c r="O252" s="22"/>
    </row>
    <row r="253" spans="1:15" s="75" customFormat="1" ht="13.5">
      <c r="A253" s="73" t="s">
        <v>107</v>
      </c>
      <c r="B253" s="82" t="str">
        <f t="shared" si="68"/>
        <v>07400</v>
      </c>
      <c r="C253" s="114" t="str">
        <f>VLOOKUP(A253,'初期設定1'!$B$18:$C$38,2,FALSE)</f>
        <v>三段跳</v>
      </c>
      <c r="D253" s="115" t="str">
        <f>VLOOKUP(A253,'初期設定1'!$B$18:$D$40,3,FALSE)</f>
        <v>02F</v>
      </c>
      <c r="E253" s="116"/>
      <c r="F253" s="117"/>
      <c r="G253" s="118"/>
      <c r="H253" s="118"/>
      <c r="I253" s="119">
        <f t="shared" si="65"/>
      </c>
      <c r="J253" s="120">
        <f t="shared" si="66"/>
      </c>
      <c r="K253" s="120">
        <f>IF(E253="","",VLOOKUP(E253,'男子選手'!$B$2:$F$158,2,FALSE))</f>
      </c>
      <c r="L253" s="120">
        <f>IF(E253="","",VLOOKUP(E253,'男子選手'!$B$2:$F$158,5,FALSE))</f>
      </c>
      <c r="M253" s="128">
        <f>IF(E253="","",VLOOKUP(E253,'男子選手'!$B$2:$F$158,4,FALSE))</f>
      </c>
      <c r="N253" s="120" t="str">
        <f t="shared" si="67"/>
        <v>0.0000000</v>
      </c>
      <c r="O253" s="22"/>
    </row>
    <row r="254" spans="1:15" s="75" customFormat="1" ht="13.5">
      <c r="A254" s="73" t="s">
        <v>107</v>
      </c>
      <c r="B254" s="82" t="str">
        <f t="shared" si="68"/>
        <v>07400</v>
      </c>
      <c r="C254" s="114" t="str">
        <f>VLOOKUP(A254,'初期設定1'!$B$18:$C$38,2,FALSE)</f>
        <v>三段跳</v>
      </c>
      <c r="D254" s="115" t="str">
        <f>VLOOKUP(A254,'初期設定1'!$B$18:$D$40,3,FALSE)</f>
        <v>02F</v>
      </c>
      <c r="E254" s="116"/>
      <c r="F254" s="117"/>
      <c r="G254" s="118"/>
      <c r="H254" s="118"/>
      <c r="I254" s="119">
        <f t="shared" si="65"/>
      </c>
      <c r="J254" s="120">
        <f t="shared" si="66"/>
      </c>
      <c r="K254" s="120">
        <f>IF(E254="","",VLOOKUP(E254,'男子選手'!$B$2:$F$158,2,FALSE))</f>
      </c>
      <c r="L254" s="120">
        <f>IF(E254="","",VLOOKUP(E254,'男子選手'!$B$2:$F$158,5,FALSE))</f>
      </c>
      <c r="M254" s="128">
        <f>IF(E254="","",VLOOKUP(E254,'男子選手'!$B$2:$F$158,4,FALSE))</f>
      </c>
      <c r="N254" s="120" t="str">
        <f t="shared" si="67"/>
        <v>0.0000000</v>
      </c>
      <c r="O254" s="22"/>
    </row>
    <row r="255" spans="1:15" s="75" customFormat="1" ht="13.5">
      <c r="A255" s="139" t="s">
        <v>107</v>
      </c>
      <c r="B255" s="140" t="str">
        <f t="shared" si="68"/>
        <v>07400</v>
      </c>
      <c r="C255" s="129" t="str">
        <f>VLOOKUP(A255,'初期設定1'!$B$18:$C$38,2,FALSE)</f>
        <v>三段跳</v>
      </c>
      <c r="D255" s="130" t="str">
        <f>VLOOKUP(A255,'初期設定1'!$B$18:$D$40,3,FALSE)</f>
        <v>02F</v>
      </c>
      <c r="E255" s="131"/>
      <c r="F255" s="132"/>
      <c r="G255" s="133"/>
      <c r="H255" s="133"/>
      <c r="I255" s="134">
        <f t="shared" si="65"/>
      </c>
      <c r="J255" s="135">
        <f t="shared" si="66"/>
      </c>
      <c r="K255" s="135">
        <f>IF(E255="","",VLOOKUP(E255,'男子選手'!$B$2:$F$158,2,FALSE))</f>
      </c>
      <c r="L255" s="135">
        <f>IF(E255="","",VLOOKUP(E255,'男子選手'!$B$2:$F$158,5,FALSE))</f>
      </c>
      <c r="M255" s="135">
        <f>IF(E255="","",VLOOKUP(E255,'男子選手'!$B$2:$F$158,4,FALSE))</f>
      </c>
      <c r="N255" s="135" t="str">
        <f t="shared" si="67"/>
        <v>0.0000000</v>
      </c>
      <c r="O255" s="22"/>
    </row>
    <row r="256" spans="1:15" s="75" customFormat="1" ht="13.5">
      <c r="A256" s="73" t="s">
        <v>127</v>
      </c>
      <c r="B256" s="82" t="str">
        <f t="shared" si="68"/>
        <v>08200</v>
      </c>
      <c r="C256" s="122" t="str">
        <f>VLOOKUP(A256,'初期設定1'!$B$18:$C$38,2,FALSE)</f>
        <v>砲丸投</v>
      </c>
      <c r="D256" s="123" t="str">
        <f>VLOOKUP(A256,'初期設定1'!$B$18:$D$40,3,FALSE)</f>
        <v>02F</v>
      </c>
      <c r="E256" s="124"/>
      <c r="F256" s="125"/>
      <c r="G256" s="126"/>
      <c r="H256" s="126"/>
      <c r="I256" s="127">
        <f t="shared" si="65"/>
      </c>
      <c r="J256" s="128">
        <f t="shared" si="66"/>
      </c>
      <c r="K256" s="128">
        <f>IF(E256="","",VLOOKUP(E256,'男子選手'!$B$2:$F$158,2,FALSE))</f>
      </c>
      <c r="L256" s="128">
        <f>IF(E256="","",VLOOKUP(E256,'男子選手'!$B$2:$F$158,5,FALSE))</f>
      </c>
      <c r="M256" s="128">
        <f>IF(E256="","",VLOOKUP(E256,'男子選手'!$B$2:$F$158,4,FALSE))</f>
      </c>
      <c r="N256" s="128" t="str">
        <f t="shared" si="67"/>
        <v>0.0000000</v>
      </c>
      <c r="O256" s="22"/>
    </row>
    <row r="257" spans="1:15" s="75" customFormat="1" ht="13.5">
      <c r="A257" s="73" t="s">
        <v>109</v>
      </c>
      <c r="B257" s="82" t="str">
        <f t="shared" si="68"/>
        <v>08200</v>
      </c>
      <c r="C257" s="114" t="str">
        <f>VLOOKUP(A257,'初期設定1'!$B$18:$C$38,2,FALSE)</f>
        <v>砲丸投</v>
      </c>
      <c r="D257" s="115" t="str">
        <f>VLOOKUP(A257,'初期設定1'!$B$18:$D$40,3,FALSE)</f>
        <v>02F</v>
      </c>
      <c r="E257" s="116"/>
      <c r="F257" s="117"/>
      <c r="G257" s="118"/>
      <c r="H257" s="118"/>
      <c r="I257" s="119">
        <f t="shared" si="65"/>
      </c>
      <c r="J257" s="120">
        <f t="shared" si="66"/>
      </c>
      <c r="K257" s="120">
        <f>IF(E257="","",VLOOKUP(E257,'男子選手'!$B$2:$F$158,2,FALSE))</f>
      </c>
      <c r="L257" s="120">
        <f>IF(E257="","",VLOOKUP(E257,'男子選手'!$B$2:$F$158,5,FALSE))</f>
      </c>
      <c r="M257" s="128">
        <f>IF(E257="","",VLOOKUP(E257,'男子選手'!$B$2:$F$158,4,FALSE))</f>
      </c>
      <c r="N257" s="120" t="str">
        <f t="shared" si="67"/>
        <v>0.0000000</v>
      </c>
      <c r="O257" s="22"/>
    </row>
    <row r="258" spans="1:15" s="75" customFormat="1" ht="13.5">
      <c r="A258" s="73" t="s">
        <v>109</v>
      </c>
      <c r="B258" s="82" t="str">
        <f t="shared" si="68"/>
        <v>08200</v>
      </c>
      <c r="C258" s="114" t="str">
        <f>VLOOKUP(A258,'初期設定1'!$B$18:$C$38,2,FALSE)</f>
        <v>砲丸投</v>
      </c>
      <c r="D258" s="115" t="str">
        <f>VLOOKUP(A258,'初期設定1'!$B$18:$D$40,3,FALSE)</f>
        <v>02F</v>
      </c>
      <c r="E258" s="116"/>
      <c r="F258" s="117"/>
      <c r="G258" s="118"/>
      <c r="H258" s="118"/>
      <c r="I258" s="119">
        <f t="shared" si="65"/>
      </c>
      <c r="J258" s="120">
        <f t="shared" si="66"/>
      </c>
      <c r="K258" s="120">
        <f>IF(E258="","",VLOOKUP(E258,'男子選手'!$B$2:$F$158,2,FALSE))</f>
      </c>
      <c r="L258" s="120">
        <f>IF(E258="","",VLOOKUP(E258,'男子選手'!$B$2:$F$158,5,FALSE))</f>
      </c>
      <c r="M258" s="128">
        <f>IF(E258="","",VLOOKUP(E258,'男子選手'!$B$2:$F$158,4,FALSE))</f>
      </c>
      <c r="N258" s="120" t="str">
        <f t="shared" si="67"/>
        <v>0.0000000</v>
      </c>
      <c r="O258" s="22"/>
    </row>
    <row r="259" spans="1:15" s="75" customFormat="1" ht="13.5">
      <c r="A259" s="73" t="s">
        <v>109</v>
      </c>
      <c r="B259" s="82" t="str">
        <f>A259&amp;E259</f>
        <v>08200</v>
      </c>
      <c r="C259" s="114" t="str">
        <f>VLOOKUP(A259,'初期設定1'!$B$18:$C$38,2,FALSE)</f>
        <v>砲丸投</v>
      </c>
      <c r="D259" s="115" t="str">
        <f>VLOOKUP(A259,'初期設定1'!$B$18:$D$40,3,FALSE)</f>
        <v>02F</v>
      </c>
      <c r="E259" s="116"/>
      <c r="F259" s="117"/>
      <c r="G259" s="118"/>
      <c r="H259" s="118"/>
      <c r="I259" s="119">
        <f>IF(AND(F259="",G259="",H259=""),"",IF(D259="01T",IF(F259="",G259&amp;""""&amp;H259,F259&amp;"'"&amp;G259&amp;""""&amp;H259),IF(D259="02F",G259&amp;"m"&amp;H259,H259&amp;"点")))</f>
      </c>
      <c r="J259" s="120">
        <f>IF(E259="","",E259)</f>
      </c>
      <c r="K259" s="120">
        <f>IF(E259="","",VLOOKUP(E259,'男子選手'!$B$2:$F$158,2,FALSE))</f>
      </c>
      <c r="L259" s="120">
        <f>IF(E259="","",VLOOKUP(E259,'男子選手'!$B$2:$F$158,5,FALSE))</f>
      </c>
      <c r="M259" s="128">
        <f>IF(E259="","",VLOOKUP(E259,'男子選手'!$B$2:$F$158,4,FALSE))</f>
      </c>
      <c r="N259" s="120" t="str">
        <f>FIXED((F259*10000+G259*100+H259)/10000000,7)</f>
        <v>0.0000000</v>
      </c>
      <c r="O259" s="22"/>
    </row>
    <row r="260" spans="1:15" s="75" customFormat="1" ht="13.5">
      <c r="A260" s="73" t="s">
        <v>109</v>
      </c>
      <c r="B260" s="82" t="str">
        <f>A260&amp;E260</f>
        <v>08200</v>
      </c>
      <c r="C260" s="114" t="str">
        <f>VLOOKUP(A260,'初期設定1'!$B$18:$C$38,2,FALSE)</f>
        <v>砲丸投</v>
      </c>
      <c r="D260" s="115" t="str">
        <f>VLOOKUP(A260,'初期設定1'!$B$18:$D$40,3,FALSE)</f>
        <v>02F</v>
      </c>
      <c r="E260" s="116"/>
      <c r="F260" s="117"/>
      <c r="G260" s="118"/>
      <c r="H260" s="118"/>
      <c r="I260" s="119">
        <f>IF(AND(F260="",G260="",H260=""),"",IF(D260="01T",IF(F260="",G260&amp;""""&amp;H260,F260&amp;"'"&amp;G260&amp;""""&amp;H260),IF(D260="02F",G260&amp;"m"&amp;H260,H260&amp;"点")))</f>
      </c>
      <c r="J260" s="120">
        <f>IF(E260="","",E260)</f>
      </c>
      <c r="K260" s="120">
        <f>IF(E260="","",VLOOKUP(E260,'男子選手'!$B$2:$F$158,2,FALSE))</f>
      </c>
      <c r="L260" s="120">
        <f>IF(E260="","",VLOOKUP(E260,'男子選手'!$B$2:$F$158,5,FALSE))</f>
      </c>
      <c r="M260" s="128">
        <f>IF(E260="","",VLOOKUP(E260,'男子選手'!$B$2:$F$158,4,FALSE))</f>
      </c>
      <c r="N260" s="120" t="str">
        <f>FIXED((F260*10000+G260*100+H260)/10000000,7)</f>
        <v>0.0000000</v>
      </c>
      <c r="O260" s="22"/>
    </row>
    <row r="261" spans="1:15" s="75" customFormat="1" ht="13.5">
      <c r="A261" s="73" t="s">
        <v>109</v>
      </c>
      <c r="B261" s="82" t="str">
        <f>A261&amp;E261</f>
        <v>08200</v>
      </c>
      <c r="C261" s="114" t="str">
        <f>VLOOKUP(A261,'初期設定1'!$B$18:$C$38,2,FALSE)</f>
        <v>砲丸投</v>
      </c>
      <c r="D261" s="115" t="str">
        <f>VLOOKUP(A261,'初期設定1'!$B$18:$D$40,3,FALSE)</f>
        <v>02F</v>
      </c>
      <c r="E261" s="116"/>
      <c r="F261" s="117"/>
      <c r="G261" s="118"/>
      <c r="H261" s="118"/>
      <c r="I261" s="119">
        <f>IF(AND(F261="",G261="",H261=""),"",IF(D261="01T",IF(F261="",G261&amp;""""&amp;H261,F261&amp;"'"&amp;G261&amp;""""&amp;H261),IF(D261="02F",G261&amp;"m"&amp;H261,H261&amp;"点")))</f>
      </c>
      <c r="J261" s="120">
        <f>IF(E261="","",E261)</f>
      </c>
      <c r="K261" s="120">
        <f>IF(E261="","",VLOOKUP(E261,'男子選手'!$B$2:$F$158,2,FALSE))</f>
      </c>
      <c r="L261" s="120">
        <f>IF(E261="","",VLOOKUP(E261,'男子選手'!$B$2:$F$158,5,FALSE))</f>
      </c>
      <c r="M261" s="128">
        <f>IF(E261="","",VLOOKUP(E261,'男子選手'!$B$2:$F$158,4,FALSE))</f>
      </c>
      <c r="N261" s="120" t="str">
        <f>FIXED((F261*10000+G261*100+H261)/10000000,7)</f>
        <v>0.0000000</v>
      </c>
      <c r="O261" s="22"/>
    </row>
    <row r="262" spans="1:15" s="75" customFormat="1" ht="13.5">
      <c r="A262" s="73" t="s">
        <v>109</v>
      </c>
      <c r="B262" s="82" t="str">
        <f>A262&amp;E262</f>
        <v>08200</v>
      </c>
      <c r="C262" s="114" t="str">
        <f>VLOOKUP(A262,'初期設定1'!$B$18:$C$38,2,FALSE)</f>
        <v>砲丸投</v>
      </c>
      <c r="D262" s="115" t="str">
        <f>VLOOKUP(A262,'初期設定1'!$B$18:$D$40,3,FALSE)</f>
        <v>02F</v>
      </c>
      <c r="E262" s="116"/>
      <c r="F262" s="117"/>
      <c r="G262" s="118"/>
      <c r="H262" s="118"/>
      <c r="I262" s="119">
        <f>IF(AND(F262="",G262="",H262=""),"",IF(D262="01T",IF(F262="",G262&amp;""""&amp;H262,F262&amp;"'"&amp;G262&amp;""""&amp;H262),IF(D262="02F",G262&amp;"m"&amp;H262,H262&amp;"点")))</f>
      </c>
      <c r="J262" s="120">
        <f>IF(E262="","",E262)</f>
      </c>
      <c r="K262" s="120">
        <f>IF(E262="","",VLOOKUP(E262,'男子選手'!$B$2:$F$158,2,FALSE))</f>
      </c>
      <c r="L262" s="120">
        <f>IF(E262="","",VLOOKUP(E262,'男子選手'!$B$2:$F$158,5,FALSE))</f>
      </c>
      <c r="M262" s="128">
        <f>IF(E262="","",VLOOKUP(E262,'男子選手'!$B$2:$F$158,4,FALSE))</f>
      </c>
      <c r="N262" s="120" t="str">
        <f>FIXED((F262*10000+G262*100+H262)/10000000,7)</f>
        <v>0.0000000</v>
      </c>
      <c r="O262" s="22"/>
    </row>
    <row r="263" spans="1:15" s="75" customFormat="1" ht="13.5">
      <c r="A263" s="139" t="s">
        <v>109</v>
      </c>
      <c r="B263" s="140" t="str">
        <f t="shared" si="68"/>
        <v>08200</v>
      </c>
      <c r="C263" s="129" t="str">
        <f>VLOOKUP(A263,'初期設定1'!$B$18:$C$38,2,FALSE)</f>
        <v>砲丸投</v>
      </c>
      <c r="D263" s="130" t="str">
        <f>VLOOKUP(A263,'初期設定1'!$B$18:$D$40,3,FALSE)</f>
        <v>02F</v>
      </c>
      <c r="E263" s="131"/>
      <c r="F263" s="132"/>
      <c r="G263" s="133"/>
      <c r="H263" s="133"/>
      <c r="I263" s="134">
        <f t="shared" si="65"/>
      </c>
      <c r="J263" s="135">
        <f t="shared" si="66"/>
      </c>
      <c r="K263" s="135">
        <f>IF(E263="","",VLOOKUP(E263,'男子選手'!$B$2:$F$158,2,FALSE))</f>
      </c>
      <c r="L263" s="135">
        <f>IF(E263="","",VLOOKUP(E263,'男子選手'!$B$2:$F$158,5,FALSE))</f>
      </c>
      <c r="M263" s="135">
        <f>IF(E263="","",VLOOKUP(E263,'男子選手'!$B$2:$F$158,4,FALSE))</f>
      </c>
      <c r="N263" s="135" t="str">
        <f t="shared" si="67"/>
        <v>0.0000000</v>
      </c>
      <c r="O263" s="22"/>
    </row>
    <row r="264" spans="1:15" s="75" customFormat="1" ht="13.5">
      <c r="A264" s="73" t="s">
        <v>128</v>
      </c>
      <c r="B264" s="82" t="str">
        <f t="shared" si="68"/>
        <v>08700</v>
      </c>
      <c r="C264" s="122" t="str">
        <f>VLOOKUP(A264,'初期設定1'!$B$18:$C$38,2,FALSE)</f>
        <v>円盤投</v>
      </c>
      <c r="D264" s="123" t="str">
        <f>VLOOKUP(A264,'初期設定1'!$B$18:$D$40,3,FALSE)</f>
        <v>02F</v>
      </c>
      <c r="E264" s="124"/>
      <c r="F264" s="125"/>
      <c r="G264" s="126"/>
      <c r="H264" s="126"/>
      <c r="I264" s="127">
        <f t="shared" si="65"/>
      </c>
      <c r="J264" s="128">
        <f t="shared" si="66"/>
      </c>
      <c r="K264" s="128">
        <f>IF(E264="","",VLOOKUP(E264,'男子選手'!$B$2:$F$158,2,FALSE))</f>
      </c>
      <c r="L264" s="128">
        <f>IF(E264="","",VLOOKUP(E264,'男子選手'!$B$2:$F$158,5,FALSE))</f>
      </c>
      <c r="M264" s="128">
        <f>IF(E264="","",VLOOKUP(E264,'男子選手'!$B$2:$F$158,4,FALSE))</f>
      </c>
      <c r="N264" s="128" t="str">
        <f t="shared" si="67"/>
        <v>0.0000000</v>
      </c>
      <c r="O264" s="22"/>
    </row>
    <row r="265" spans="1:15" s="75" customFormat="1" ht="13.5">
      <c r="A265" s="73" t="s">
        <v>111</v>
      </c>
      <c r="B265" s="82" t="str">
        <f t="shared" si="68"/>
        <v>08700</v>
      </c>
      <c r="C265" s="114" t="str">
        <f>VLOOKUP(A265,'初期設定1'!$B$18:$C$38,2,FALSE)</f>
        <v>円盤投</v>
      </c>
      <c r="D265" s="115" t="str">
        <f>VLOOKUP(A265,'初期設定1'!$B$18:$D$40,3,FALSE)</f>
        <v>02F</v>
      </c>
      <c r="E265" s="116"/>
      <c r="F265" s="117"/>
      <c r="G265" s="118"/>
      <c r="H265" s="118"/>
      <c r="I265" s="119">
        <f t="shared" si="65"/>
      </c>
      <c r="J265" s="120">
        <f t="shared" si="66"/>
      </c>
      <c r="K265" s="120">
        <f>IF(E265="","",VLOOKUP(E265,'男子選手'!$B$2:$F$158,2,FALSE))</f>
      </c>
      <c r="L265" s="120">
        <f>IF(E265="","",VLOOKUP(E265,'男子選手'!$B$2:$F$158,5,FALSE))</f>
      </c>
      <c r="M265" s="128">
        <f>IF(E265="","",VLOOKUP(E265,'男子選手'!$B$2:$F$158,4,FALSE))</f>
      </c>
      <c r="N265" s="120" t="str">
        <f t="shared" si="67"/>
        <v>0.0000000</v>
      </c>
      <c r="O265" s="22"/>
    </row>
    <row r="266" spans="1:15" s="75" customFormat="1" ht="13.5">
      <c r="A266" s="73" t="s">
        <v>111</v>
      </c>
      <c r="B266" s="82" t="str">
        <f t="shared" si="68"/>
        <v>08700</v>
      </c>
      <c r="C266" s="114" t="str">
        <f>VLOOKUP(A266,'初期設定1'!$B$18:$C$38,2,FALSE)</f>
        <v>円盤投</v>
      </c>
      <c r="D266" s="115" t="str">
        <f>VLOOKUP(A266,'初期設定1'!$B$18:$D$40,3,FALSE)</f>
        <v>02F</v>
      </c>
      <c r="E266" s="116"/>
      <c r="F266" s="117"/>
      <c r="G266" s="118"/>
      <c r="H266" s="118"/>
      <c r="I266" s="119">
        <f t="shared" si="65"/>
      </c>
      <c r="J266" s="120">
        <f t="shared" si="66"/>
      </c>
      <c r="K266" s="120">
        <f>IF(E266="","",VLOOKUP(E266,'男子選手'!$B$2:$F$158,2,FALSE))</f>
      </c>
      <c r="L266" s="120">
        <f>IF(E266="","",VLOOKUP(E266,'男子選手'!$B$2:$F$158,5,FALSE))</f>
      </c>
      <c r="M266" s="128">
        <f>IF(E266="","",VLOOKUP(E266,'男子選手'!$B$2:$F$158,4,FALSE))</f>
      </c>
      <c r="N266" s="120" t="str">
        <f t="shared" si="67"/>
        <v>0.0000000</v>
      </c>
      <c r="O266" s="22"/>
    </row>
    <row r="267" spans="1:15" s="75" customFormat="1" ht="13.5">
      <c r="A267" s="73" t="s">
        <v>111</v>
      </c>
      <c r="B267" s="82" t="str">
        <f>A267&amp;E267</f>
        <v>08700</v>
      </c>
      <c r="C267" s="114" t="str">
        <f>VLOOKUP(A267,'初期設定1'!$B$18:$C$38,2,FALSE)</f>
        <v>円盤投</v>
      </c>
      <c r="D267" s="115" t="str">
        <f>VLOOKUP(A267,'初期設定1'!$B$18:$D$40,3,FALSE)</f>
        <v>02F</v>
      </c>
      <c r="E267" s="116"/>
      <c r="F267" s="117"/>
      <c r="G267" s="118"/>
      <c r="H267" s="118"/>
      <c r="I267" s="119">
        <f>IF(AND(F267="",G267="",H267=""),"",IF(D267="01T",IF(F267="",G267&amp;""""&amp;H267,F267&amp;"'"&amp;G267&amp;""""&amp;H267),IF(D267="02F",G267&amp;"m"&amp;H267,H267&amp;"点")))</f>
      </c>
      <c r="J267" s="120">
        <f>IF(E267="","",E267)</f>
      </c>
      <c r="K267" s="120">
        <f>IF(E267="","",VLOOKUP(E267,'男子選手'!$B$2:$F$158,2,FALSE))</f>
      </c>
      <c r="L267" s="120">
        <f>IF(E267="","",VLOOKUP(E267,'男子選手'!$B$2:$F$158,5,FALSE))</f>
      </c>
      <c r="M267" s="128">
        <f>IF(E267="","",VLOOKUP(E267,'男子選手'!$B$2:$F$158,4,FALSE))</f>
      </c>
      <c r="N267" s="120" t="str">
        <f>FIXED((F267*10000+G267*100+H267)/10000000,7)</f>
        <v>0.0000000</v>
      </c>
      <c r="O267" s="22"/>
    </row>
    <row r="268" spans="1:15" s="75" customFormat="1" ht="13.5">
      <c r="A268" s="73" t="s">
        <v>111</v>
      </c>
      <c r="B268" s="82" t="str">
        <f>A268&amp;E268</f>
        <v>08700</v>
      </c>
      <c r="C268" s="114" t="str">
        <f>VLOOKUP(A268,'初期設定1'!$B$18:$C$38,2,FALSE)</f>
        <v>円盤投</v>
      </c>
      <c r="D268" s="115" t="str">
        <f>VLOOKUP(A268,'初期設定1'!$B$18:$D$40,3,FALSE)</f>
        <v>02F</v>
      </c>
      <c r="E268" s="116"/>
      <c r="F268" s="117"/>
      <c r="G268" s="118"/>
      <c r="H268" s="118"/>
      <c r="I268" s="119">
        <f>IF(AND(F268="",G268="",H268=""),"",IF(D268="01T",IF(F268="",G268&amp;""""&amp;H268,F268&amp;"'"&amp;G268&amp;""""&amp;H268),IF(D268="02F",G268&amp;"m"&amp;H268,H268&amp;"点")))</f>
      </c>
      <c r="J268" s="120">
        <f>IF(E268="","",E268)</f>
      </c>
      <c r="K268" s="120">
        <f>IF(E268="","",VLOOKUP(E268,'男子選手'!$B$2:$F$158,2,FALSE))</f>
      </c>
      <c r="L268" s="120">
        <f>IF(E268="","",VLOOKUP(E268,'男子選手'!$B$2:$F$158,5,FALSE))</f>
      </c>
      <c r="M268" s="128">
        <f>IF(E268="","",VLOOKUP(E268,'男子選手'!$B$2:$F$158,4,FALSE))</f>
      </c>
      <c r="N268" s="120" t="str">
        <f>FIXED((F268*10000+G268*100+H268)/10000000,7)</f>
        <v>0.0000000</v>
      </c>
      <c r="O268" s="22"/>
    </row>
    <row r="269" spans="1:15" s="75" customFormat="1" ht="13.5">
      <c r="A269" s="73" t="s">
        <v>111</v>
      </c>
      <c r="B269" s="82" t="str">
        <f>A269&amp;E269</f>
        <v>08700</v>
      </c>
      <c r="C269" s="114" t="str">
        <f>VLOOKUP(A269,'初期設定1'!$B$18:$C$38,2,FALSE)</f>
        <v>円盤投</v>
      </c>
      <c r="D269" s="115" t="str">
        <f>VLOOKUP(A269,'初期設定1'!$B$18:$D$40,3,FALSE)</f>
        <v>02F</v>
      </c>
      <c r="E269" s="116"/>
      <c r="F269" s="117"/>
      <c r="G269" s="118"/>
      <c r="H269" s="118"/>
      <c r="I269" s="119">
        <f>IF(AND(F269="",G269="",H269=""),"",IF(D269="01T",IF(F269="",G269&amp;""""&amp;H269,F269&amp;"'"&amp;G269&amp;""""&amp;H269),IF(D269="02F",G269&amp;"m"&amp;H269,H269&amp;"点")))</f>
      </c>
      <c r="J269" s="120">
        <f>IF(E269="","",E269)</f>
      </c>
      <c r="K269" s="120">
        <f>IF(E269="","",VLOOKUP(E269,'男子選手'!$B$2:$F$158,2,FALSE))</f>
      </c>
      <c r="L269" s="120">
        <f>IF(E269="","",VLOOKUP(E269,'男子選手'!$B$2:$F$158,5,FALSE))</f>
      </c>
      <c r="M269" s="128">
        <f>IF(E269="","",VLOOKUP(E269,'男子選手'!$B$2:$F$158,4,FALSE))</f>
      </c>
      <c r="N269" s="120" t="str">
        <f>FIXED((F269*10000+G269*100+H269)/10000000,7)</f>
        <v>0.0000000</v>
      </c>
      <c r="O269" s="22"/>
    </row>
    <row r="270" spans="1:15" s="75" customFormat="1" ht="13.5">
      <c r="A270" s="73" t="s">
        <v>111</v>
      </c>
      <c r="B270" s="82" t="str">
        <f t="shared" si="68"/>
        <v>08700</v>
      </c>
      <c r="C270" s="114" t="str">
        <f>VLOOKUP(A270,'初期設定1'!$B$18:$C$38,2,FALSE)</f>
        <v>円盤投</v>
      </c>
      <c r="D270" s="115" t="str">
        <f>VLOOKUP(A270,'初期設定1'!$B$18:$D$40,3,FALSE)</f>
        <v>02F</v>
      </c>
      <c r="E270" s="116"/>
      <c r="F270" s="117"/>
      <c r="G270" s="118"/>
      <c r="H270" s="118"/>
      <c r="I270" s="119">
        <f t="shared" si="65"/>
      </c>
      <c r="J270" s="120">
        <f t="shared" si="66"/>
      </c>
      <c r="K270" s="120">
        <f>IF(E270="","",VLOOKUP(E270,'男子選手'!$B$2:$F$158,2,FALSE))</f>
      </c>
      <c r="L270" s="120">
        <f>IF(E270="","",VLOOKUP(E270,'男子選手'!$B$2:$F$158,5,FALSE))</f>
      </c>
      <c r="M270" s="128">
        <f>IF(E270="","",VLOOKUP(E270,'男子選手'!$B$2:$F$158,4,FALSE))</f>
      </c>
      <c r="N270" s="120" t="str">
        <f t="shared" si="67"/>
        <v>0.0000000</v>
      </c>
      <c r="O270" s="22"/>
    </row>
    <row r="271" spans="1:15" s="75" customFormat="1" ht="13.5">
      <c r="A271" s="139" t="s">
        <v>111</v>
      </c>
      <c r="B271" s="140" t="str">
        <f t="shared" si="68"/>
        <v>08700</v>
      </c>
      <c r="C271" s="129" t="str">
        <f>VLOOKUP(A271,'初期設定1'!$B$18:$C$38,2,FALSE)</f>
        <v>円盤投</v>
      </c>
      <c r="D271" s="130" t="str">
        <f>VLOOKUP(A271,'初期設定1'!$B$18:$D$40,3,FALSE)</f>
        <v>02F</v>
      </c>
      <c r="E271" s="131"/>
      <c r="F271" s="132"/>
      <c r="G271" s="133"/>
      <c r="H271" s="133"/>
      <c r="I271" s="134">
        <f t="shared" si="65"/>
      </c>
      <c r="J271" s="135">
        <f t="shared" si="66"/>
      </c>
      <c r="K271" s="135">
        <f>IF(E271="","",VLOOKUP(E271,'男子選手'!$B$2:$F$158,2,FALSE))</f>
      </c>
      <c r="L271" s="135">
        <f>IF(E271="","",VLOOKUP(E271,'男子選手'!$B$2:$F$158,5,FALSE))</f>
      </c>
      <c r="M271" s="135">
        <f>IF(E271="","",VLOOKUP(E271,'男子選手'!$B$2:$F$158,4,FALSE))</f>
      </c>
      <c r="N271" s="135" t="str">
        <f t="shared" si="67"/>
        <v>0.0000000</v>
      </c>
      <c r="O271" s="22"/>
    </row>
    <row r="272" spans="1:15" s="75" customFormat="1" ht="13.5">
      <c r="A272" s="73" t="s">
        <v>481</v>
      </c>
      <c r="B272" s="82" t="str">
        <f t="shared" si="68"/>
        <v>09100</v>
      </c>
      <c r="C272" s="122" t="str">
        <f>VLOOKUP(A272,'初期設定1'!$B$18:$C$38,2,FALSE)</f>
        <v>ﾊﾝﾏ-投</v>
      </c>
      <c r="D272" s="123" t="str">
        <f>VLOOKUP(A272,'初期設定1'!$B$18:$D$40,3,FALSE)</f>
        <v>02F</v>
      </c>
      <c r="E272" s="124"/>
      <c r="F272" s="125"/>
      <c r="G272" s="126"/>
      <c r="H272" s="126"/>
      <c r="I272" s="127">
        <f t="shared" si="65"/>
      </c>
      <c r="J272" s="128">
        <f t="shared" si="66"/>
      </c>
      <c r="K272" s="128">
        <f>IF(E272="","",VLOOKUP(E272,'男子選手'!$B$2:$F$158,2,FALSE))</f>
      </c>
      <c r="L272" s="128">
        <f>IF(E272="","",VLOOKUP(E272,'男子選手'!$B$2:$F$158,5,FALSE))</f>
      </c>
      <c r="M272" s="128">
        <f>IF(E272="","",VLOOKUP(E272,'男子選手'!$B$2:$F$158,4,FALSE))</f>
      </c>
      <c r="N272" s="128" t="str">
        <f t="shared" si="67"/>
        <v>0.0000000</v>
      </c>
      <c r="O272" s="22"/>
    </row>
    <row r="273" spans="1:15" s="75" customFormat="1" ht="13.5">
      <c r="A273" s="73" t="s">
        <v>482</v>
      </c>
      <c r="B273" s="82" t="str">
        <f t="shared" si="68"/>
        <v>09100</v>
      </c>
      <c r="C273" s="114" t="str">
        <f>VLOOKUP(A273,'初期設定1'!$B$18:$C$38,2,FALSE)</f>
        <v>ﾊﾝﾏ-投</v>
      </c>
      <c r="D273" s="115" t="str">
        <f>VLOOKUP(A273,'初期設定1'!$B$18:$D$40,3,FALSE)</f>
        <v>02F</v>
      </c>
      <c r="E273" s="116"/>
      <c r="F273" s="117"/>
      <c r="G273" s="118"/>
      <c r="H273" s="118"/>
      <c r="I273" s="119">
        <f t="shared" si="65"/>
      </c>
      <c r="J273" s="120">
        <f t="shared" si="66"/>
      </c>
      <c r="K273" s="120">
        <f>IF(E273="","",VLOOKUP(E273,'男子選手'!$B$2:$F$158,2,FALSE))</f>
      </c>
      <c r="L273" s="120">
        <f>IF(E273="","",VLOOKUP(E273,'男子選手'!$B$2:$F$158,5,FALSE))</f>
      </c>
      <c r="M273" s="128">
        <f>IF(E273="","",VLOOKUP(E273,'男子選手'!$B$2:$F$158,4,FALSE))</f>
      </c>
      <c r="N273" s="120" t="str">
        <f t="shared" si="67"/>
        <v>0.0000000</v>
      </c>
      <c r="O273" s="22"/>
    </row>
    <row r="274" spans="1:15" s="75" customFormat="1" ht="13.5">
      <c r="A274" s="73" t="s">
        <v>481</v>
      </c>
      <c r="B274" s="82" t="str">
        <f t="shared" si="68"/>
        <v>09100</v>
      </c>
      <c r="C274" s="114" t="str">
        <f>VLOOKUP(A274,'初期設定1'!$B$18:$C$38,2,FALSE)</f>
        <v>ﾊﾝﾏ-投</v>
      </c>
      <c r="D274" s="115" t="str">
        <f>VLOOKUP(A274,'初期設定1'!$B$18:$D$40,3,FALSE)</f>
        <v>02F</v>
      </c>
      <c r="E274" s="116"/>
      <c r="F274" s="117"/>
      <c r="G274" s="118"/>
      <c r="H274" s="118"/>
      <c r="I274" s="119">
        <f t="shared" si="65"/>
      </c>
      <c r="J274" s="120">
        <f t="shared" si="66"/>
      </c>
      <c r="K274" s="120">
        <f>IF(E274="","",VLOOKUP(E274,'男子選手'!$B$2:$F$158,2,FALSE))</f>
      </c>
      <c r="L274" s="120">
        <f>IF(E274="","",VLOOKUP(E274,'男子選手'!$B$2:$F$158,5,FALSE))</f>
      </c>
      <c r="M274" s="128">
        <f>IF(E274="","",VLOOKUP(E274,'男子選手'!$B$2:$F$158,4,FALSE))</f>
      </c>
      <c r="N274" s="120" t="str">
        <f t="shared" si="67"/>
        <v>0.0000000</v>
      </c>
      <c r="O274" s="22"/>
    </row>
    <row r="275" spans="1:15" s="75" customFormat="1" ht="13.5">
      <c r="A275" s="73" t="s">
        <v>481</v>
      </c>
      <c r="B275" s="82" t="str">
        <f t="shared" si="68"/>
        <v>09100</v>
      </c>
      <c r="C275" s="114" t="str">
        <f>VLOOKUP(A275,'初期設定1'!$B$18:$C$38,2,FALSE)</f>
        <v>ﾊﾝﾏ-投</v>
      </c>
      <c r="D275" s="115" t="str">
        <f>VLOOKUP(A275,'初期設定1'!$B$18:$D$40,3,FALSE)</f>
        <v>02F</v>
      </c>
      <c r="E275" s="116"/>
      <c r="F275" s="117"/>
      <c r="G275" s="118"/>
      <c r="H275" s="118"/>
      <c r="I275" s="119">
        <f t="shared" si="65"/>
      </c>
      <c r="J275" s="120">
        <f t="shared" si="66"/>
      </c>
      <c r="K275" s="120">
        <f>IF(E275="","",VLOOKUP(E275,'男子選手'!$B$2:$F$158,2,FALSE))</f>
      </c>
      <c r="L275" s="120">
        <f>IF(E275="","",VLOOKUP(E275,'男子選手'!$B$2:$F$158,5,FALSE))</f>
      </c>
      <c r="M275" s="128">
        <f>IF(E275="","",VLOOKUP(E275,'男子選手'!$B$2:$F$158,4,FALSE))</f>
      </c>
      <c r="N275" s="120" t="str">
        <f t="shared" si="67"/>
        <v>0.0000000</v>
      </c>
      <c r="O275" s="22"/>
    </row>
    <row r="276" spans="1:15" s="75" customFormat="1" ht="13.5">
      <c r="A276" s="73" t="s">
        <v>481</v>
      </c>
      <c r="B276" s="82" t="str">
        <f t="shared" si="68"/>
        <v>09100</v>
      </c>
      <c r="C276" s="114" t="str">
        <f>VLOOKUP(A276,'初期設定1'!$B$18:$C$38,2,FALSE)</f>
        <v>ﾊﾝﾏ-投</v>
      </c>
      <c r="D276" s="115" t="str">
        <f>VLOOKUP(A276,'初期設定1'!$B$18:$D$40,3,FALSE)</f>
        <v>02F</v>
      </c>
      <c r="E276" s="116"/>
      <c r="F276" s="117"/>
      <c r="G276" s="118"/>
      <c r="H276" s="118"/>
      <c r="I276" s="119">
        <f t="shared" si="65"/>
      </c>
      <c r="J276" s="120">
        <f t="shared" si="66"/>
      </c>
      <c r="K276" s="120">
        <f>IF(E276="","",VLOOKUP(E276,'男子選手'!$B$2:$F$158,2,FALSE))</f>
      </c>
      <c r="L276" s="120">
        <f>IF(E276="","",VLOOKUP(E276,'男子選手'!$B$2:$F$158,5,FALSE))</f>
      </c>
      <c r="M276" s="128">
        <f>IF(E276="","",VLOOKUP(E276,'男子選手'!$B$2:$F$158,4,FALSE))</f>
      </c>
      <c r="N276" s="120" t="str">
        <f t="shared" si="67"/>
        <v>0.0000000</v>
      </c>
      <c r="O276" s="22"/>
    </row>
    <row r="277" spans="1:15" s="75" customFormat="1" ht="13.5">
      <c r="A277" s="139" t="s">
        <v>481</v>
      </c>
      <c r="B277" s="140" t="str">
        <f t="shared" si="68"/>
        <v>09100</v>
      </c>
      <c r="C277" s="129" t="str">
        <f>VLOOKUP(A277,'初期設定1'!$B$18:$C$38,2,FALSE)</f>
        <v>ﾊﾝﾏ-投</v>
      </c>
      <c r="D277" s="130" t="str">
        <f>VLOOKUP(A277,'初期設定1'!$B$18:$D$40,3,FALSE)</f>
        <v>02F</v>
      </c>
      <c r="E277" s="131"/>
      <c r="F277" s="132"/>
      <c r="G277" s="133"/>
      <c r="H277" s="133"/>
      <c r="I277" s="134">
        <f t="shared" si="65"/>
      </c>
      <c r="J277" s="135">
        <f t="shared" si="66"/>
      </c>
      <c r="K277" s="135">
        <f>IF(E277="","",VLOOKUP(E277,'男子選手'!$B$2:$F$158,2,FALSE))</f>
      </c>
      <c r="L277" s="135">
        <f>IF(E277="","",VLOOKUP(E277,'男子選手'!$B$2:$F$158,5,FALSE))</f>
      </c>
      <c r="M277" s="135">
        <f>IF(E277="","",VLOOKUP(E277,'男子選手'!$B$2:$F$158,4,FALSE))</f>
      </c>
      <c r="N277" s="135" t="str">
        <f t="shared" si="67"/>
        <v>0.0000000</v>
      </c>
      <c r="O277" s="22"/>
    </row>
    <row r="278" spans="1:15" s="75" customFormat="1" ht="13.5">
      <c r="A278" s="73" t="s">
        <v>129</v>
      </c>
      <c r="B278" s="82" t="str">
        <f t="shared" si="68"/>
        <v>09200</v>
      </c>
      <c r="C278" s="122" t="str">
        <f>VLOOKUP(A278,'初期設定1'!$B$18:$C$38,2,FALSE)</f>
        <v>やり投</v>
      </c>
      <c r="D278" s="123" t="str">
        <f>VLOOKUP(A278,'初期設定1'!$B$18:$D$40,3,FALSE)</f>
        <v>02F</v>
      </c>
      <c r="E278" s="124"/>
      <c r="F278" s="125"/>
      <c r="G278" s="126"/>
      <c r="H278" s="126"/>
      <c r="I278" s="127">
        <f t="shared" si="65"/>
      </c>
      <c r="J278" s="128">
        <f t="shared" si="66"/>
      </c>
      <c r="K278" s="128">
        <f>IF(E278="","",VLOOKUP(E278,'男子選手'!$B$2:$F$158,2,FALSE))</f>
      </c>
      <c r="L278" s="128">
        <f>IF(E278="","",VLOOKUP(E278,'男子選手'!$B$2:$F$158,5,FALSE))</f>
      </c>
      <c r="M278" s="128">
        <f>IF(E278="","",VLOOKUP(E278,'男子選手'!$B$2:$F$158,4,FALSE))</f>
      </c>
      <c r="N278" s="128" t="str">
        <f t="shared" si="67"/>
        <v>0.0000000</v>
      </c>
      <c r="O278" s="22"/>
    </row>
    <row r="279" spans="1:15" s="75" customFormat="1" ht="13.5">
      <c r="A279" s="73" t="s">
        <v>113</v>
      </c>
      <c r="B279" s="82" t="str">
        <f t="shared" si="68"/>
        <v>09200</v>
      </c>
      <c r="C279" s="114" t="str">
        <f>VLOOKUP(A279,'初期設定1'!$B$18:$C$38,2,FALSE)</f>
        <v>やり投</v>
      </c>
      <c r="D279" s="115" t="str">
        <f>VLOOKUP(A279,'初期設定1'!$B$18:$D$40,3,FALSE)</f>
        <v>02F</v>
      </c>
      <c r="E279" s="116"/>
      <c r="F279" s="117"/>
      <c r="G279" s="118"/>
      <c r="H279" s="118"/>
      <c r="I279" s="119">
        <f t="shared" si="65"/>
      </c>
      <c r="J279" s="120">
        <f t="shared" si="66"/>
      </c>
      <c r="K279" s="120">
        <f>IF(E279="","",VLOOKUP(E279,'男子選手'!$B$2:$F$158,2,FALSE))</f>
      </c>
      <c r="L279" s="120">
        <f>IF(E279="","",VLOOKUP(E279,'男子選手'!$B$2:$F$158,5,FALSE))</f>
      </c>
      <c r="M279" s="128">
        <f>IF(E279="","",VLOOKUP(E279,'男子選手'!$B$2:$F$158,4,FALSE))</f>
      </c>
      <c r="N279" s="120" t="str">
        <f t="shared" si="67"/>
        <v>0.0000000</v>
      </c>
      <c r="O279" s="22"/>
    </row>
    <row r="280" spans="1:15" s="75" customFormat="1" ht="13.5">
      <c r="A280" s="73" t="s">
        <v>113</v>
      </c>
      <c r="B280" s="82" t="str">
        <f t="shared" si="68"/>
        <v>09200</v>
      </c>
      <c r="C280" s="114" t="str">
        <f>VLOOKUP(A280,'初期設定1'!$B$18:$C$38,2,FALSE)</f>
        <v>やり投</v>
      </c>
      <c r="D280" s="115" t="str">
        <f>VLOOKUP(A280,'初期設定1'!$B$18:$D$40,3,FALSE)</f>
        <v>02F</v>
      </c>
      <c r="E280" s="116"/>
      <c r="F280" s="117"/>
      <c r="G280" s="118"/>
      <c r="H280" s="118"/>
      <c r="I280" s="119">
        <f t="shared" si="65"/>
      </c>
      <c r="J280" s="120">
        <f t="shared" si="66"/>
      </c>
      <c r="K280" s="120">
        <f>IF(E280="","",VLOOKUP(E280,'男子選手'!$B$2:$F$158,2,FALSE))</f>
      </c>
      <c r="L280" s="120">
        <f>IF(E280="","",VLOOKUP(E280,'男子選手'!$B$2:$F$158,5,FALSE))</f>
      </c>
      <c r="M280" s="128">
        <f>IF(E280="","",VLOOKUP(E280,'男子選手'!$B$2:$F$158,4,FALSE))</f>
      </c>
      <c r="N280" s="120" t="str">
        <f t="shared" si="67"/>
        <v>0.0000000</v>
      </c>
      <c r="O280" s="22"/>
    </row>
    <row r="281" spans="1:15" s="75" customFormat="1" ht="13.5">
      <c r="A281" s="73" t="s">
        <v>113</v>
      </c>
      <c r="B281" s="82" t="str">
        <f t="shared" si="68"/>
        <v>09200</v>
      </c>
      <c r="C281" s="114" t="str">
        <f>VLOOKUP(A281,'初期設定1'!$B$18:$C$38,2,FALSE)</f>
        <v>やり投</v>
      </c>
      <c r="D281" s="115" t="str">
        <f>VLOOKUP(A281,'初期設定1'!$B$18:$D$40,3,FALSE)</f>
        <v>02F</v>
      </c>
      <c r="E281" s="116"/>
      <c r="F281" s="117"/>
      <c r="G281" s="118"/>
      <c r="H281" s="118"/>
      <c r="I281" s="119">
        <f t="shared" si="65"/>
      </c>
      <c r="J281" s="120">
        <f t="shared" si="66"/>
      </c>
      <c r="K281" s="120">
        <f>IF(E281="","",VLOOKUP(E281,'男子選手'!$B$2:$F$158,2,FALSE))</f>
      </c>
      <c r="L281" s="120">
        <f>IF(E281="","",VLOOKUP(E281,'男子選手'!$B$2:$F$158,5,FALSE))</f>
      </c>
      <c r="M281" s="128">
        <f>IF(E281="","",VLOOKUP(E281,'男子選手'!$B$2:$F$158,4,FALSE))</f>
      </c>
      <c r="N281" s="120" t="str">
        <f t="shared" si="67"/>
        <v>0.0000000</v>
      </c>
      <c r="O281" s="22"/>
    </row>
    <row r="282" spans="1:15" s="75" customFormat="1" ht="13.5">
      <c r="A282" s="73" t="s">
        <v>113</v>
      </c>
      <c r="B282" s="82" t="str">
        <f>A282&amp;E282</f>
        <v>09200</v>
      </c>
      <c r="C282" s="114" t="str">
        <f>VLOOKUP(A282,'初期設定1'!$B$18:$C$38,2,FALSE)</f>
        <v>やり投</v>
      </c>
      <c r="D282" s="115" t="str">
        <f>VLOOKUP(A282,'初期設定1'!$B$18:$D$40,3,FALSE)</f>
        <v>02F</v>
      </c>
      <c r="E282" s="116"/>
      <c r="F282" s="117"/>
      <c r="G282" s="118"/>
      <c r="H282" s="118"/>
      <c r="I282" s="119">
        <f>IF(AND(F282="",G282="",H282=""),"",IF(D282="01T",IF(F282="",G282&amp;""""&amp;H282,F282&amp;"'"&amp;G282&amp;""""&amp;H282),IF(D282="02F",G282&amp;"m"&amp;H282,H282&amp;"点")))</f>
      </c>
      <c r="J282" s="120">
        <f>IF(E282="","",E282)</f>
      </c>
      <c r="K282" s="120">
        <f>IF(E282="","",VLOOKUP(E282,'男子選手'!$B$2:$F$158,2,FALSE))</f>
      </c>
      <c r="L282" s="120">
        <f>IF(E282="","",VLOOKUP(E282,'男子選手'!$B$2:$F$158,5,FALSE))</f>
      </c>
      <c r="M282" s="128">
        <f>IF(E282="","",VLOOKUP(E282,'男子選手'!$B$2:$F$158,4,FALSE))</f>
      </c>
      <c r="N282" s="120" t="str">
        <f>FIXED((F282*10000+G282*100+H282)/10000000,7)</f>
        <v>0.0000000</v>
      </c>
      <c r="O282" s="22"/>
    </row>
    <row r="283" spans="1:15" s="75" customFormat="1" ht="13.5">
      <c r="A283" s="73" t="s">
        <v>113</v>
      </c>
      <c r="B283" s="82" t="str">
        <f>A283&amp;E283</f>
        <v>09200</v>
      </c>
      <c r="C283" s="114" t="str">
        <f>VLOOKUP(A283,'初期設定1'!$B$18:$C$38,2,FALSE)</f>
        <v>やり投</v>
      </c>
      <c r="D283" s="115" t="str">
        <f>VLOOKUP(A283,'初期設定1'!$B$18:$D$40,3,FALSE)</f>
        <v>02F</v>
      </c>
      <c r="E283" s="116"/>
      <c r="F283" s="117"/>
      <c r="G283" s="118"/>
      <c r="H283" s="118"/>
      <c r="I283" s="119">
        <f>IF(AND(F283="",G283="",H283=""),"",IF(D283="01T",IF(F283="",G283&amp;""""&amp;H283,F283&amp;"'"&amp;G283&amp;""""&amp;H283),IF(D283="02F",G283&amp;"m"&amp;H283,H283&amp;"点")))</f>
      </c>
      <c r="J283" s="120">
        <f>IF(E283="","",E283)</f>
      </c>
      <c r="K283" s="120">
        <f>IF(E283="","",VLOOKUP(E283,'男子選手'!$B$2:$F$158,2,FALSE))</f>
      </c>
      <c r="L283" s="120">
        <f>IF(E283="","",VLOOKUP(E283,'男子選手'!$B$2:$F$158,5,FALSE))</f>
      </c>
      <c r="M283" s="128">
        <f>IF(E283="","",VLOOKUP(E283,'男子選手'!$B$2:$F$158,4,FALSE))</f>
      </c>
      <c r="N283" s="120" t="str">
        <f>FIXED((F283*10000+G283*100+H283)/10000000,7)</f>
        <v>0.0000000</v>
      </c>
      <c r="O283" s="22"/>
    </row>
    <row r="284" spans="1:15" s="75" customFormat="1" ht="13.5">
      <c r="A284" s="73" t="s">
        <v>113</v>
      </c>
      <c r="B284" s="82" t="str">
        <f>A284&amp;E284</f>
        <v>09200</v>
      </c>
      <c r="C284" s="114" t="str">
        <f>VLOOKUP(A284,'初期設定1'!$B$18:$C$38,2,FALSE)</f>
        <v>やり投</v>
      </c>
      <c r="D284" s="115" t="str">
        <f>VLOOKUP(A284,'初期設定1'!$B$18:$D$40,3,FALSE)</f>
        <v>02F</v>
      </c>
      <c r="E284" s="116"/>
      <c r="F284" s="117"/>
      <c r="G284" s="118"/>
      <c r="H284" s="118"/>
      <c r="I284" s="119">
        <f>IF(AND(F284="",G284="",H284=""),"",IF(D284="01T",IF(F284="",G284&amp;""""&amp;H284,F284&amp;"'"&amp;G284&amp;""""&amp;H284),IF(D284="02F",G284&amp;"m"&amp;H284,H284&amp;"点")))</f>
      </c>
      <c r="J284" s="120">
        <f>IF(E284="","",E284)</f>
      </c>
      <c r="K284" s="120">
        <f>IF(E284="","",VLOOKUP(E284,'男子選手'!$B$2:$F$158,2,FALSE))</f>
      </c>
      <c r="L284" s="120">
        <f>IF(E284="","",VLOOKUP(E284,'男子選手'!$B$2:$F$158,5,FALSE))</f>
      </c>
      <c r="M284" s="128">
        <f>IF(E284="","",VLOOKUP(E284,'男子選手'!$B$2:$F$158,4,FALSE))</f>
      </c>
      <c r="N284" s="120" t="str">
        <f>FIXED((F284*10000+G284*100+H284)/10000000,7)</f>
        <v>0.0000000</v>
      </c>
      <c r="O284" s="22"/>
    </row>
    <row r="285" spans="1:15" s="75" customFormat="1" ht="13.5">
      <c r="A285" s="139" t="s">
        <v>113</v>
      </c>
      <c r="B285" s="140" t="str">
        <f>A285&amp;E285</f>
        <v>09200</v>
      </c>
      <c r="C285" s="129" t="str">
        <f>VLOOKUP(A285,'初期設定1'!$B$18:$C$38,2,FALSE)</f>
        <v>やり投</v>
      </c>
      <c r="D285" s="130" t="str">
        <f>VLOOKUP(A285,'初期設定1'!$B$18:$D$40,3,FALSE)</f>
        <v>02F</v>
      </c>
      <c r="E285" s="131"/>
      <c r="F285" s="132"/>
      <c r="G285" s="133"/>
      <c r="H285" s="133"/>
      <c r="I285" s="134">
        <f>IF(AND(F285="",G285="",H285=""),"",IF(D285="01T",IF(F285="",G285&amp;""""&amp;H285,F285&amp;"'"&amp;G285&amp;""""&amp;H285),IF(D285="02F",G285&amp;"m"&amp;H285,H285&amp;"点")))</f>
      </c>
      <c r="J285" s="135">
        <f>IF(E285="","",E285)</f>
      </c>
      <c r="K285" s="135">
        <f>IF(E285="","",VLOOKUP(E285,'男子選手'!$B$2:$F$158,2,FALSE))</f>
      </c>
      <c r="L285" s="135">
        <f>IF(E285="","",VLOOKUP(E285,'男子選手'!$B$2:$F$158,5,FALSE))</f>
      </c>
      <c r="M285" s="128">
        <f>IF(E285="","",VLOOKUP(E285,'男子選手'!$B$2:$F$158,4,FALSE))</f>
      </c>
      <c r="N285" s="135" t="str">
        <f>FIXED((F285*10000+G285*100+H285)/10000000,7)</f>
        <v>0.0000000</v>
      </c>
      <c r="O285" s="22"/>
    </row>
    <row r="286" spans="1:14" s="75" customFormat="1" ht="13.5">
      <c r="A286" s="77"/>
      <c r="B286" s="78"/>
      <c r="C286" s="77"/>
      <c r="D286" s="77"/>
      <c r="E286" s="79"/>
      <c r="F286" s="80"/>
      <c r="G286" s="81"/>
      <c r="H286" s="81"/>
      <c r="M286" s="77"/>
      <c r="N286" s="77"/>
    </row>
    <row r="287" spans="1:14" s="75" customFormat="1" ht="13.5">
      <c r="A287" s="77"/>
      <c r="B287" s="78"/>
      <c r="C287" s="77"/>
      <c r="D287" s="77"/>
      <c r="E287" s="79"/>
      <c r="F287" s="80"/>
      <c r="G287" s="81"/>
      <c r="H287" s="81"/>
      <c r="M287" s="77"/>
      <c r="N287" s="77"/>
    </row>
    <row r="288" spans="1:14" s="75" customFormat="1" ht="13.5">
      <c r="A288" s="77"/>
      <c r="B288" s="78"/>
      <c r="C288" s="77"/>
      <c r="D288" s="77"/>
      <c r="E288" s="79"/>
      <c r="F288" s="80"/>
      <c r="G288" s="81"/>
      <c r="H288" s="81"/>
      <c r="M288" s="77"/>
      <c r="N288" s="77"/>
    </row>
    <row r="289" spans="1:14" s="75" customFormat="1" ht="13.5">
      <c r="A289" s="77"/>
      <c r="B289" s="78"/>
      <c r="C289" s="77"/>
      <c r="D289" s="77"/>
      <c r="E289" s="79"/>
      <c r="F289" s="80"/>
      <c r="G289" s="81"/>
      <c r="H289" s="81"/>
      <c r="M289" s="77"/>
      <c r="N289" s="77"/>
    </row>
    <row r="290" spans="1:14" s="75" customFormat="1" ht="13.5">
      <c r="A290" s="77"/>
      <c r="B290" s="78"/>
      <c r="C290" s="77"/>
      <c r="D290" s="77"/>
      <c r="E290" s="79"/>
      <c r="F290" s="80"/>
      <c r="G290" s="81"/>
      <c r="H290" s="81"/>
      <c r="M290" s="77"/>
      <c r="N290" s="77"/>
    </row>
    <row r="291" spans="1:14" s="75" customFormat="1" ht="13.5">
      <c r="A291" s="77"/>
      <c r="B291" s="78"/>
      <c r="C291" s="77"/>
      <c r="D291" s="77"/>
      <c r="E291" s="79"/>
      <c r="F291" s="80"/>
      <c r="G291" s="81"/>
      <c r="H291" s="81"/>
      <c r="M291" s="77"/>
      <c r="N291" s="77"/>
    </row>
    <row r="292" spans="1:14" s="75" customFormat="1" ht="13.5">
      <c r="A292" s="77"/>
      <c r="B292" s="78"/>
      <c r="C292" s="77"/>
      <c r="D292" s="77"/>
      <c r="E292" s="79"/>
      <c r="F292" s="80"/>
      <c r="G292" s="81"/>
      <c r="H292" s="81"/>
      <c r="M292" s="77"/>
      <c r="N292" s="77"/>
    </row>
    <row r="293" spans="1:14" s="75" customFormat="1" ht="13.5">
      <c r="A293" s="77"/>
      <c r="B293" s="78"/>
      <c r="C293" s="77"/>
      <c r="D293" s="77"/>
      <c r="E293" s="79"/>
      <c r="F293" s="80"/>
      <c r="G293" s="81"/>
      <c r="H293" s="81"/>
      <c r="M293" s="77"/>
      <c r="N293" s="77"/>
    </row>
    <row r="294" spans="1:14" s="75" customFormat="1" ht="13.5">
      <c r="A294" s="77"/>
      <c r="B294" s="78"/>
      <c r="C294" s="77"/>
      <c r="D294" s="77"/>
      <c r="E294" s="79"/>
      <c r="F294" s="80"/>
      <c r="G294" s="81"/>
      <c r="H294" s="81"/>
      <c r="M294" s="77"/>
      <c r="N294" s="77"/>
    </row>
    <row r="295" spans="1:14" s="75" customFormat="1" ht="13.5">
      <c r="A295" s="77"/>
      <c r="B295" s="78"/>
      <c r="C295" s="77"/>
      <c r="D295" s="77"/>
      <c r="E295" s="79"/>
      <c r="F295" s="80"/>
      <c r="G295" s="81"/>
      <c r="H295" s="81"/>
      <c r="M295" s="77"/>
      <c r="N295" s="77"/>
    </row>
    <row r="296" spans="1:14" s="75" customFormat="1" ht="13.5">
      <c r="A296" s="77"/>
      <c r="B296" s="78"/>
      <c r="C296" s="77"/>
      <c r="D296" s="77"/>
      <c r="E296" s="79"/>
      <c r="F296" s="80"/>
      <c r="G296" s="81"/>
      <c r="H296" s="81"/>
      <c r="M296" s="77"/>
      <c r="N296" s="77"/>
    </row>
    <row r="297" spans="1:14" s="75" customFormat="1" ht="13.5">
      <c r="A297" s="77"/>
      <c r="B297" s="78"/>
      <c r="C297" s="77"/>
      <c r="D297" s="77"/>
      <c r="E297" s="79"/>
      <c r="F297" s="80"/>
      <c r="G297" s="81"/>
      <c r="H297" s="81"/>
      <c r="M297" s="77"/>
      <c r="N297" s="77"/>
    </row>
    <row r="298" spans="1:14" s="75" customFormat="1" ht="13.5">
      <c r="A298" s="77"/>
      <c r="B298" s="78"/>
      <c r="C298" s="77"/>
      <c r="D298" s="77"/>
      <c r="E298" s="79"/>
      <c r="F298" s="80"/>
      <c r="G298" s="81"/>
      <c r="H298" s="81"/>
      <c r="M298" s="77"/>
      <c r="N298" s="77"/>
    </row>
    <row r="299" spans="1:14" s="75" customFormat="1" ht="13.5">
      <c r="A299" s="77"/>
      <c r="B299" s="78"/>
      <c r="C299" s="77"/>
      <c r="D299" s="77"/>
      <c r="E299" s="79"/>
      <c r="F299" s="80"/>
      <c r="G299" s="81"/>
      <c r="H299" s="81"/>
      <c r="M299" s="77"/>
      <c r="N299" s="77"/>
    </row>
    <row r="300" spans="1:14" s="75" customFormat="1" ht="13.5">
      <c r="A300" s="77"/>
      <c r="B300" s="78"/>
      <c r="C300" s="77"/>
      <c r="D300" s="77"/>
      <c r="E300" s="79"/>
      <c r="F300" s="80"/>
      <c r="G300" s="81"/>
      <c r="H300" s="81"/>
      <c r="M300" s="77"/>
      <c r="N300" s="77"/>
    </row>
    <row r="301" spans="1:14" s="75" customFormat="1" ht="13.5">
      <c r="A301" s="77"/>
      <c r="B301" s="78"/>
      <c r="C301" s="77"/>
      <c r="D301" s="77"/>
      <c r="E301" s="79"/>
      <c r="F301" s="80"/>
      <c r="G301" s="81"/>
      <c r="H301" s="81"/>
      <c r="M301" s="77"/>
      <c r="N301" s="77"/>
    </row>
    <row r="302" spans="1:14" s="75" customFormat="1" ht="13.5">
      <c r="A302" s="77"/>
      <c r="B302" s="78"/>
      <c r="C302" s="77"/>
      <c r="D302" s="77"/>
      <c r="E302" s="79"/>
      <c r="F302" s="80"/>
      <c r="G302" s="81"/>
      <c r="H302" s="81"/>
      <c r="M302" s="77"/>
      <c r="N302" s="77"/>
    </row>
    <row r="303" spans="1:14" s="75" customFormat="1" ht="13.5">
      <c r="A303" s="77"/>
      <c r="B303" s="78"/>
      <c r="C303" s="77"/>
      <c r="D303" s="77"/>
      <c r="E303" s="79"/>
      <c r="F303" s="80"/>
      <c r="G303" s="81"/>
      <c r="H303" s="81"/>
      <c r="M303" s="77"/>
      <c r="N303" s="77"/>
    </row>
    <row r="304" spans="1:14" s="75" customFormat="1" ht="13.5">
      <c r="A304" s="77"/>
      <c r="B304" s="78"/>
      <c r="C304" s="77"/>
      <c r="D304" s="77"/>
      <c r="E304" s="79"/>
      <c r="F304" s="80"/>
      <c r="G304" s="81"/>
      <c r="H304" s="81"/>
      <c r="M304" s="77"/>
      <c r="N304" s="77"/>
    </row>
    <row r="305" spans="1:14" s="75" customFormat="1" ht="13.5">
      <c r="A305" s="77"/>
      <c r="B305" s="78"/>
      <c r="C305" s="77"/>
      <c r="D305" s="77"/>
      <c r="E305" s="79"/>
      <c r="F305" s="80"/>
      <c r="G305" s="81"/>
      <c r="H305" s="81"/>
      <c r="M305" s="77"/>
      <c r="N305" s="77"/>
    </row>
    <row r="306" spans="1:14" s="75" customFormat="1" ht="13.5">
      <c r="A306" s="77"/>
      <c r="B306" s="78"/>
      <c r="C306" s="77"/>
      <c r="D306" s="77"/>
      <c r="E306" s="79"/>
      <c r="F306" s="80"/>
      <c r="G306" s="81"/>
      <c r="H306" s="81"/>
      <c r="M306" s="77"/>
      <c r="N306" s="77"/>
    </row>
    <row r="307" spans="1:14" s="75" customFormat="1" ht="13.5">
      <c r="A307" s="77"/>
      <c r="B307" s="78"/>
      <c r="C307" s="77"/>
      <c r="D307" s="77"/>
      <c r="E307" s="79"/>
      <c r="F307" s="80"/>
      <c r="G307" s="81"/>
      <c r="H307" s="81"/>
      <c r="M307" s="77"/>
      <c r="N307" s="77"/>
    </row>
    <row r="308" spans="1:14" s="75" customFormat="1" ht="13.5">
      <c r="A308" s="77"/>
      <c r="B308" s="78"/>
      <c r="C308" s="77"/>
      <c r="D308" s="77"/>
      <c r="E308" s="79"/>
      <c r="F308" s="80"/>
      <c r="G308" s="81"/>
      <c r="H308" s="81"/>
      <c r="M308" s="77"/>
      <c r="N308" s="77"/>
    </row>
    <row r="309" spans="1:14" s="75" customFormat="1" ht="13.5">
      <c r="A309" s="77"/>
      <c r="B309" s="78"/>
      <c r="C309" s="77"/>
      <c r="D309" s="77"/>
      <c r="E309" s="79"/>
      <c r="F309" s="80"/>
      <c r="G309" s="81"/>
      <c r="H309" s="81"/>
      <c r="M309" s="77"/>
      <c r="N309" s="77"/>
    </row>
    <row r="310" spans="1:14" s="75" customFormat="1" ht="13.5">
      <c r="A310" s="77"/>
      <c r="B310" s="78"/>
      <c r="C310" s="77"/>
      <c r="D310" s="77"/>
      <c r="E310" s="79"/>
      <c r="F310" s="80"/>
      <c r="G310" s="81"/>
      <c r="H310" s="81"/>
      <c r="M310" s="77"/>
      <c r="N310" s="77"/>
    </row>
    <row r="311" spans="1:14" s="75" customFormat="1" ht="13.5">
      <c r="A311" s="77"/>
      <c r="B311" s="78"/>
      <c r="C311" s="77"/>
      <c r="D311" s="77"/>
      <c r="E311" s="79"/>
      <c r="F311" s="80"/>
      <c r="G311" s="81"/>
      <c r="H311" s="81"/>
      <c r="M311" s="77"/>
      <c r="N311" s="77"/>
    </row>
    <row r="312" spans="1:14" s="75" customFormat="1" ht="13.5">
      <c r="A312" s="77"/>
      <c r="B312" s="78"/>
      <c r="C312" s="77"/>
      <c r="D312" s="77"/>
      <c r="E312" s="79"/>
      <c r="F312" s="80"/>
      <c r="G312" s="81"/>
      <c r="H312" s="81"/>
      <c r="M312" s="77"/>
      <c r="N312" s="77"/>
    </row>
    <row r="313" spans="1:14" s="75" customFormat="1" ht="13.5">
      <c r="A313" s="77"/>
      <c r="B313" s="78"/>
      <c r="C313" s="77"/>
      <c r="D313" s="77"/>
      <c r="E313" s="79"/>
      <c r="F313" s="80"/>
      <c r="G313" s="81"/>
      <c r="H313" s="81"/>
      <c r="M313" s="77"/>
      <c r="N313" s="77"/>
    </row>
    <row r="314" spans="1:14" s="75" customFormat="1" ht="13.5">
      <c r="A314" s="77"/>
      <c r="B314" s="78"/>
      <c r="C314" s="77"/>
      <c r="D314" s="77"/>
      <c r="E314" s="79"/>
      <c r="F314" s="80"/>
      <c r="G314" s="81"/>
      <c r="H314" s="81"/>
      <c r="M314" s="77"/>
      <c r="N314" s="77"/>
    </row>
    <row r="315" spans="1:14" s="75" customFormat="1" ht="13.5">
      <c r="A315" s="77"/>
      <c r="B315" s="78"/>
      <c r="C315" s="77"/>
      <c r="D315" s="77"/>
      <c r="E315" s="79"/>
      <c r="F315" s="80"/>
      <c r="G315" s="81"/>
      <c r="H315" s="81"/>
      <c r="M315" s="77"/>
      <c r="N315" s="77"/>
    </row>
    <row r="316" spans="1:14" s="75" customFormat="1" ht="13.5">
      <c r="A316" s="77"/>
      <c r="B316" s="78"/>
      <c r="C316" s="77"/>
      <c r="D316" s="77"/>
      <c r="E316" s="79"/>
      <c r="F316" s="80"/>
      <c r="G316" s="81"/>
      <c r="H316" s="81"/>
      <c r="M316" s="77"/>
      <c r="N316" s="77"/>
    </row>
    <row r="317" spans="1:14" s="75" customFormat="1" ht="13.5">
      <c r="A317" s="77"/>
      <c r="B317" s="78"/>
      <c r="C317" s="77"/>
      <c r="D317" s="77"/>
      <c r="E317" s="79"/>
      <c r="F317" s="80"/>
      <c r="G317" s="81"/>
      <c r="H317" s="81"/>
      <c r="M317" s="77"/>
      <c r="N317" s="77"/>
    </row>
    <row r="318" spans="1:14" s="75" customFormat="1" ht="13.5">
      <c r="A318" s="77"/>
      <c r="B318" s="78"/>
      <c r="C318" s="77"/>
      <c r="D318" s="77"/>
      <c r="E318" s="79"/>
      <c r="F318" s="80"/>
      <c r="G318" s="81"/>
      <c r="H318" s="81"/>
      <c r="M318" s="77"/>
      <c r="N318" s="77"/>
    </row>
    <row r="319" spans="1:14" s="75" customFormat="1" ht="13.5">
      <c r="A319" s="77"/>
      <c r="B319" s="78"/>
      <c r="C319" s="77"/>
      <c r="D319" s="77"/>
      <c r="E319" s="79"/>
      <c r="F319" s="80"/>
      <c r="G319" s="81"/>
      <c r="H319" s="81"/>
      <c r="M319" s="77"/>
      <c r="N319" s="77"/>
    </row>
    <row r="320" spans="1:14" s="75" customFormat="1" ht="13.5">
      <c r="A320" s="77"/>
      <c r="B320" s="78"/>
      <c r="C320" s="77"/>
      <c r="D320" s="77"/>
      <c r="E320" s="79"/>
      <c r="F320" s="80"/>
      <c r="G320" s="81"/>
      <c r="H320" s="81"/>
      <c r="M320" s="77"/>
      <c r="N320" s="77"/>
    </row>
    <row r="321" spans="1:14" s="75" customFormat="1" ht="13.5">
      <c r="A321" s="77"/>
      <c r="B321" s="78"/>
      <c r="C321" s="77"/>
      <c r="D321" s="77"/>
      <c r="E321" s="79"/>
      <c r="F321" s="80"/>
      <c r="G321" s="81"/>
      <c r="H321" s="81"/>
      <c r="M321" s="77"/>
      <c r="N321" s="77"/>
    </row>
    <row r="322" spans="1:14" s="75" customFormat="1" ht="13.5">
      <c r="A322" s="77"/>
      <c r="B322" s="78"/>
      <c r="C322" s="77"/>
      <c r="D322" s="77"/>
      <c r="E322" s="79"/>
      <c r="F322" s="80"/>
      <c r="G322" s="81"/>
      <c r="H322" s="81"/>
      <c r="M322" s="77"/>
      <c r="N322" s="77"/>
    </row>
    <row r="323" spans="1:14" s="75" customFormat="1" ht="13.5">
      <c r="A323" s="77"/>
      <c r="B323" s="78"/>
      <c r="C323" s="77"/>
      <c r="D323" s="77"/>
      <c r="E323" s="79"/>
      <c r="F323" s="80"/>
      <c r="G323" s="81"/>
      <c r="H323" s="81"/>
      <c r="M323" s="77"/>
      <c r="N323" s="77"/>
    </row>
    <row r="324" spans="1:14" s="75" customFormat="1" ht="13.5">
      <c r="A324" s="77"/>
      <c r="B324" s="78"/>
      <c r="C324" s="77"/>
      <c r="D324" s="77"/>
      <c r="E324" s="79"/>
      <c r="F324" s="80"/>
      <c r="G324" s="81"/>
      <c r="H324" s="81"/>
      <c r="M324" s="77"/>
      <c r="N324" s="77"/>
    </row>
    <row r="325" spans="1:14" s="75" customFormat="1" ht="13.5">
      <c r="A325" s="77"/>
      <c r="B325" s="78"/>
      <c r="C325" s="77"/>
      <c r="D325" s="77"/>
      <c r="E325" s="79"/>
      <c r="F325" s="80"/>
      <c r="G325" s="81"/>
      <c r="H325" s="81"/>
      <c r="M325" s="77"/>
      <c r="N325" s="77"/>
    </row>
    <row r="326" spans="1:14" s="75" customFormat="1" ht="13.5">
      <c r="A326" s="77"/>
      <c r="B326" s="78"/>
      <c r="C326" s="77"/>
      <c r="D326" s="77"/>
      <c r="E326" s="79"/>
      <c r="F326" s="80"/>
      <c r="G326" s="81"/>
      <c r="H326" s="81"/>
      <c r="M326" s="77"/>
      <c r="N326" s="77"/>
    </row>
    <row r="327" spans="1:14" s="75" customFormat="1" ht="13.5">
      <c r="A327" s="77"/>
      <c r="B327" s="78"/>
      <c r="C327" s="77"/>
      <c r="D327" s="77"/>
      <c r="E327" s="79"/>
      <c r="F327" s="80"/>
      <c r="G327" s="81"/>
      <c r="H327" s="81"/>
      <c r="M327" s="77"/>
      <c r="N327" s="77"/>
    </row>
    <row r="328" spans="1:14" s="75" customFormat="1" ht="13.5">
      <c r="A328" s="77"/>
      <c r="B328" s="78"/>
      <c r="C328" s="77"/>
      <c r="D328" s="77"/>
      <c r="E328" s="79"/>
      <c r="F328" s="80"/>
      <c r="G328" s="81"/>
      <c r="H328" s="81"/>
      <c r="M328" s="77"/>
      <c r="N328" s="77"/>
    </row>
    <row r="329" spans="1:14" s="75" customFormat="1" ht="13.5">
      <c r="A329" s="77"/>
      <c r="B329" s="78"/>
      <c r="C329" s="77"/>
      <c r="D329" s="77"/>
      <c r="E329" s="79"/>
      <c r="F329" s="80"/>
      <c r="G329" s="81"/>
      <c r="H329" s="81"/>
      <c r="M329" s="77"/>
      <c r="N329" s="77"/>
    </row>
    <row r="330" spans="1:14" s="75" customFormat="1" ht="13.5">
      <c r="A330" s="77"/>
      <c r="B330" s="78"/>
      <c r="C330" s="77"/>
      <c r="D330" s="77"/>
      <c r="E330" s="79"/>
      <c r="F330" s="80"/>
      <c r="G330" s="81"/>
      <c r="H330" s="81"/>
      <c r="M330" s="77"/>
      <c r="N330" s="77"/>
    </row>
    <row r="331" spans="1:14" s="75" customFormat="1" ht="13.5">
      <c r="A331" s="77"/>
      <c r="B331" s="78"/>
      <c r="C331" s="77"/>
      <c r="D331" s="77"/>
      <c r="E331" s="79"/>
      <c r="F331" s="80"/>
      <c r="G331" s="81"/>
      <c r="H331" s="81"/>
      <c r="M331" s="77"/>
      <c r="N331" s="77"/>
    </row>
    <row r="332" spans="1:14" s="75" customFormat="1" ht="13.5">
      <c r="A332" s="77"/>
      <c r="B332" s="78"/>
      <c r="C332" s="77"/>
      <c r="D332" s="77"/>
      <c r="E332" s="79"/>
      <c r="F332" s="80"/>
      <c r="G332" s="81"/>
      <c r="H332" s="81"/>
      <c r="M332" s="77"/>
      <c r="N332" s="77"/>
    </row>
    <row r="333" spans="1:14" s="75" customFormat="1" ht="13.5">
      <c r="A333" s="77"/>
      <c r="B333" s="78"/>
      <c r="C333" s="77"/>
      <c r="D333" s="77"/>
      <c r="E333" s="79"/>
      <c r="F333" s="80"/>
      <c r="G333" s="81"/>
      <c r="H333" s="81"/>
      <c r="M333" s="77"/>
      <c r="N333" s="77"/>
    </row>
    <row r="334" spans="1:14" s="75" customFormat="1" ht="13.5">
      <c r="A334" s="77"/>
      <c r="B334" s="78"/>
      <c r="C334" s="77"/>
      <c r="D334" s="77"/>
      <c r="E334" s="79"/>
      <c r="F334" s="80"/>
      <c r="G334" s="81"/>
      <c r="H334" s="81"/>
      <c r="M334" s="77"/>
      <c r="N334" s="77"/>
    </row>
    <row r="335" spans="1:14" s="75" customFormat="1" ht="13.5">
      <c r="A335" s="77"/>
      <c r="B335" s="78"/>
      <c r="C335" s="77"/>
      <c r="D335" s="77"/>
      <c r="E335" s="79"/>
      <c r="F335" s="80"/>
      <c r="G335" s="81"/>
      <c r="H335" s="81"/>
      <c r="M335" s="77"/>
      <c r="N335" s="77"/>
    </row>
    <row r="336" spans="1:14" s="75" customFormat="1" ht="13.5">
      <c r="A336" s="77"/>
      <c r="B336" s="78"/>
      <c r="C336" s="77"/>
      <c r="D336" s="77"/>
      <c r="E336" s="79"/>
      <c r="F336" s="80"/>
      <c r="G336" s="81"/>
      <c r="H336" s="81"/>
      <c r="M336" s="77"/>
      <c r="N336" s="77"/>
    </row>
    <row r="337" spans="1:14" s="75" customFormat="1" ht="13.5">
      <c r="A337" s="77"/>
      <c r="B337" s="78"/>
      <c r="C337" s="77"/>
      <c r="D337" s="77"/>
      <c r="E337" s="79"/>
      <c r="F337" s="80"/>
      <c r="G337" s="81"/>
      <c r="H337" s="81"/>
      <c r="M337" s="77"/>
      <c r="N337" s="77"/>
    </row>
    <row r="338" spans="1:14" s="75" customFormat="1" ht="13.5">
      <c r="A338" s="77"/>
      <c r="B338" s="78"/>
      <c r="C338" s="77"/>
      <c r="D338" s="77"/>
      <c r="E338" s="79"/>
      <c r="F338" s="80"/>
      <c r="G338" s="81"/>
      <c r="H338" s="81"/>
      <c r="M338" s="77"/>
      <c r="N338" s="77"/>
    </row>
    <row r="339" spans="1:14" s="75" customFormat="1" ht="13.5">
      <c r="A339" s="77"/>
      <c r="B339" s="78"/>
      <c r="C339" s="77"/>
      <c r="D339" s="77"/>
      <c r="E339" s="79"/>
      <c r="F339" s="80"/>
      <c r="G339" s="81"/>
      <c r="H339" s="81"/>
      <c r="M339" s="77"/>
      <c r="N339" s="77"/>
    </row>
    <row r="340" spans="1:14" s="75" customFormat="1" ht="13.5">
      <c r="A340" s="77"/>
      <c r="B340" s="78"/>
      <c r="C340" s="77"/>
      <c r="D340" s="77"/>
      <c r="E340" s="79"/>
      <c r="F340" s="80"/>
      <c r="G340" s="81"/>
      <c r="H340" s="81"/>
      <c r="M340" s="77"/>
      <c r="N340" s="77"/>
    </row>
    <row r="341" spans="1:14" s="75" customFormat="1" ht="13.5">
      <c r="A341" s="77"/>
      <c r="B341" s="78"/>
      <c r="C341" s="77"/>
      <c r="D341" s="77"/>
      <c r="E341" s="79"/>
      <c r="F341" s="80"/>
      <c r="G341" s="81"/>
      <c r="H341" s="81"/>
      <c r="M341" s="77"/>
      <c r="N341" s="77"/>
    </row>
    <row r="342" spans="1:14" s="75" customFormat="1" ht="13.5">
      <c r="A342" s="77"/>
      <c r="B342" s="78"/>
      <c r="C342" s="77"/>
      <c r="D342" s="77"/>
      <c r="E342" s="79"/>
      <c r="F342" s="80"/>
      <c r="G342" s="81"/>
      <c r="H342" s="81"/>
      <c r="M342" s="77"/>
      <c r="N342" s="77"/>
    </row>
  </sheetData>
  <sheetProtection/>
  <mergeCells count="11">
    <mergeCell ref="N2:N3"/>
    <mergeCell ref="A2:A3"/>
    <mergeCell ref="C2:C3"/>
    <mergeCell ref="D2:D3"/>
    <mergeCell ref="E2:E3"/>
    <mergeCell ref="O2:O3"/>
    <mergeCell ref="I2:I3"/>
    <mergeCell ref="J2:J3"/>
    <mergeCell ref="K2:K3"/>
    <mergeCell ref="L2:L3"/>
    <mergeCell ref="M2:M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P138"/>
  <sheetViews>
    <sheetView showGridLines="0" view="pageBreakPreview" zoomScaleSheetLayoutView="100" zoomScalePageLayoutView="0" workbookViewId="0" topLeftCell="A43">
      <selection activeCell="J57" sqref="J57"/>
    </sheetView>
  </sheetViews>
  <sheetFormatPr defaultColWidth="4.25390625" defaultRowHeight="20.25" customHeight="1"/>
  <cols>
    <col min="1" max="1" width="3.00390625" style="84" customWidth="1"/>
    <col min="2" max="2" width="3.75390625" style="83" customWidth="1"/>
    <col min="3" max="3" width="5.00390625" style="83" customWidth="1"/>
    <col min="4" max="4" width="7.50390625" style="83" customWidth="1"/>
    <col min="5" max="5" width="14.375" style="83" customWidth="1"/>
    <col min="6" max="9" width="8.125" style="83" customWidth="1"/>
    <col min="10" max="11" width="8.125" style="84" customWidth="1"/>
    <col min="12" max="13" width="7.25390625" style="84" customWidth="1"/>
    <col min="14" max="14" width="8.50390625" style="84" bestFit="1" customWidth="1"/>
    <col min="15" max="15" width="4.25390625" style="84" customWidth="1"/>
    <col min="16" max="16" width="3.00390625" style="84" customWidth="1"/>
    <col min="17" max="16384" width="4.25390625" style="84" customWidth="1"/>
  </cols>
  <sheetData>
    <row r="1" spans="1:16" s="95" customFormat="1" ht="26.25" customHeight="1">
      <c r="A1" s="235" t="s">
        <v>665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2:16" s="95" customFormat="1" ht="3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6" s="95" customFormat="1" ht="26.25" customHeight="1">
      <c r="B3" s="237" t="s">
        <v>487</v>
      </c>
      <c r="C3" s="238"/>
      <c r="D3" s="239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="95" customFormat="1" ht="3.75" customHeight="1"/>
    <row r="5" spans="2:16" s="95" customFormat="1" ht="26.25" customHeight="1">
      <c r="B5" s="271" t="s">
        <v>60</v>
      </c>
      <c r="C5" s="271"/>
      <c r="D5" s="271"/>
      <c r="E5" s="91">
        <f>'初期設定1'!$C$3</f>
        <v>0</v>
      </c>
      <c r="F5" s="236" t="s">
        <v>61</v>
      </c>
      <c r="G5" s="236"/>
      <c r="H5" s="242">
        <f>'初期設定1'!$C$2</f>
      </c>
      <c r="I5" s="243"/>
      <c r="J5" s="243"/>
      <c r="K5" s="243"/>
      <c r="L5" s="243"/>
      <c r="M5" s="243"/>
      <c r="N5" s="243"/>
      <c r="O5" s="244"/>
      <c r="P5" s="93"/>
    </row>
    <row r="6" spans="2:15" s="95" customFormat="1" ht="3.75" customHeight="1">
      <c r="B6" s="96"/>
      <c r="C6" s="97"/>
      <c r="D6" s="98"/>
      <c r="E6" s="98"/>
      <c r="F6" s="98"/>
      <c r="G6" s="98"/>
      <c r="H6" s="98"/>
      <c r="I6" s="93"/>
      <c r="J6" s="93"/>
      <c r="K6" s="93"/>
      <c r="L6" s="93"/>
      <c r="M6" s="93"/>
      <c r="N6" s="93"/>
      <c r="O6" s="93"/>
    </row>
    <row r="7" spans="2:15" s="95" customFormat="1" ht="15" customHeight="1">
      <c r="B7" s="236" t="s">
        <v>62</v>
      </c>
      <c r="C7" s="236"/>
      <c r="D7" s="236"/>
      <c r="E7" s="240">
        <f>'初期設定1'!$C$4</f>
      </c>
      <c r="F7" s="240"/>
      <c r="G7" s="240"/>
      <c r="H7" s="263">
        <f>'初期設定1'!$C$6</f>
      </c>
      <c r="I7" s="264"/>
      <c r="J7" s="264"/>
      <c r="K7" s="264"/>
      <c r="L7" s="264"/>
      <c r="M7" s="264"/>
      <c r="N7" s="264"/>
      <c r="O7" s="265"/>
    </row>
    <row r="8" spans="2:15" s="95" customFormat="1" ht="15" customHeight="1">
      <c r="B8" s="236"/>
      <c r="C8" s="236"/>
      <c r="D8" s="236"/>
      <c r="E8" s="241">
        <f>'初期設定1'!$C$5</f>
      </c>
      <c r="F8" s="241"/>
      <c r="G8" s="241"/>
      <c r="H8" s="266"/>
      <c r="I8" s="267"/>
      <c r="J8" s="267"/>
      <c r="K8" s="267"/>
      <c r="L8" s="267"/>
      <c r="M8" s="267"/>
      <c r="N8" s="267"/>
      <c r="O8" s="268"/>
    </row>
    <row r="9" spans="2:15" s="95" customFormat="1" ht="3.75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95" customFormat="1" ht="26.25" customHeight="1">
      <c r="B10" s="278" t="s">
        <v>67</v>
      </c>
      <c r="C10" s="279"/>
      <c r="D10" s="280"/>
      <c r="E10" s="237">
        <f>'初期設定1'!$C$7</f>
        <v>0</v>
      </c>
      <c r="F10" s="238"/>
      <c r="G10" s="238"/>
      <c r="H10" s="238"/>
      <c r="I10" s="238"/>
      <c r="J10" s="238"/>
      <c r="K10" s="99" t="s">
        <v>63</v>
      </c>
      <c r="L10" s="93"/>
      <c r="N10" s="93"/>
      <c r="O10" s="93"/>
    </row>
    <row r="11" spans="2:15" s="95" customFormat="1" ht="3.75" customHeight="1">
      <c r="B11" s="100"/>
      <c r="C11" s="100"/>
      <c r="D11" s="101"/>
      <c r="E11" s="93"/>
      <c r="F11" s="93"/>
      <c r="G11" s="93"/>
      <c r="H11" s="96"/>
      <c r="I11" s="96"/>
      <c r="J11" s="96"/>
      <c r="K11" s="102"/>
      <c r="L11" s="96"/>
      <c r="N11" s="96"/>
      <c r="O11" s="93"/>
    </row>
    <row r="12" spans="2:15" s="95" customFormat="1" ht="26.25" customHeight="1">
      <c r="B12" s="281" t="s">
        <v>74</v>
      </c>
      <c r="C12" s="282"/>
      <c r="D12" s="283"/>
      <c r="E12" s="237">
        <f>'初期設定1'!$C$8</f>
        <v>0</v>
      </c>
      <c r="F12" s="238"/>
      <c r="G12" s="238"/>
      <c r="H12" s="238"/>
      <c r="I12" s="238"/>
      <c r="J12" s="238"/>
      <c r="K12" s="99" t="s">
        <v>63</v>
      </c>
      <c r="L12" s="93"/>
      <c r="N12" s="93"/>
      <c r="O12" s="93"/>
    </row>
    <row r="13" spans="2:15" ht="3.75" customHeight="1">
      <c r="B13" s="89"/>
      <c r="C13" s="89"/>
      <c r="D13" s="88"/>
      <c r="E13" s="88"/>
      <c r="F13" s="88"/>
      <c r="G13" s="88"/>
      <c r="H13" s="88"/>
      <c r="I13" s="88"/>
      <c r="J13" s="88"/>
      <c r="K13" s="88"/>
      <c r="L13" s="88"/>
      <c r="M13" s="90"/>
      <c r="N13" s="90"/>
      <c r="O13" s="85"/>
    </row>
    <row r="14" ht="3.75" customHeight="1" thickBot="1"/>
    <row r="15" spans="2:15" s="29" customFormat="1" ht="15" customHeight="1">
      <c r="B15" s="272" t="s">
        <v>486</v>
      </c>
      <c r="C15" s="254" t="s">
        <v>64</v>
      </c>
      <c r="D15" s="256" t="s">
        <v>485</v>
      </c>
      <c r="E15" s="256" t="s">
        <v>602</v>
      </c>
      <c r="F15" s="260" t="s">
        <v>65</v>
      </c>
      <c r="G15" s="261"/>
      <c r="H15" s="261"/>
      <c r="I15" s="261"/>
      <c r="J15" s="261"/>
      <c r="K15" s="262"/>
      <c r="L15" s="274" t="s">
        <v>155</v>
      </c>
      <c r="M15" s="276" t="s">
        <v>156</v>
      </c>
      <c r="N15" s="269" t="s">
        <v>505</v>
      </c>
      <c r="O15" s="270"/>
    </row>
    <row r="16" spans="2:15" s="29" customFormat="1" ht="15" customHeight="1" thickBot="1">
      <c r="B16" s="273"/>
      <c r="C16" s="255"/>
      <c r="D16" s="257"/>
      <c r="E16" s="257"/>
      <c r="F16" s="144" t="s">
        <v>1</v>
      </c>
      <c r="G16" s="111" t="s">
        <v>3</v>
      </c>
      <c r="H16" s="144" t="s">
        <v>1</v>
      </c>
      <c r="I16" s="111" t="s">
        <v>3</v>
      </c>
      <c r="J16" s="184" t="s">
        <v>1</v>
      </c>
      <c r="K16" s="185" t="s">
        <v>3</v>
      </c>
      <c r="L16" s="275"/>
      <c r="M16" s="277"/>
      <c r="N16" s="147" t="s">
        <v>506</v>
      </c>
      <c r="O16" s="148" t="s">
        <v>507</v>
      </c>
    </row>
    <row r="17" spans="2:15" s="83" customFormat="1" ht="15" customHeight="1" thickTop="1">
      <c r="B17" s="141">
        <v>1</v>
      </c>
      <c r="C17" s="30">
        <f>IF('データ完成'!E3=1,"男","")</f>
      </c>
      <c r="D17" s="30">
        <f>'データ完成'!H3</f>
      </c>
      <c r="E17" s="30">
        <f>'データ完成'!C3</f>
      </c>
      <c r="F17" s="33">
        <f>'データ完成'!P3</f>
      </c>
      <c r="G17" s="32">
        <f>IF(F17="","",'データ完成'!R3)</f>
      </c>
      <c r="H17" s="32">
        <f>'データ完成'!S3</f>
      </c>
      <c r="I17" s="32">
        <f>IF(H17="","",'データ完成'!U3)</f>
      </c>
      <c r="J17" s="186">
        <f>'データ完成'!V3</f>
      </c>
      <c r="K17" s="187">
        <f>IF(J17="","",'データ完成'!X3)</f>
      </c>
      <c r="L17" s="109">
        <f>'データ完成'!M3</f>
      </c>
      <c r="M17" s="31">
        <f>'データ完成'!O3</f>
      </c>
      <c r="N17" s="149" t="s">
        <v>508</v>
      </c>
      <c r="O17" s="150">
        <f>COUNT('記録入力1'!$E$4:$E$28)</f>
        <v>0</v>
      </c>
    </row>
    <row r="18" spans="2:15" s="83" customFormat="1" ht="15" customHeight="1">
      <c r="B18" s="142">
        <v>2</v>
      </c>
      <c r="C18" s="32">
        <f>IF('データ完成'!E4=1,"男","")</f>
      </c>
      <c r="D18" s="32">
        <f>'データ完成'!H4</f>
      </c>
      <c r="E18" s="32">
        <f>'データ完成'!C4</f>
      </c>
      <c r="F18" s="33">
        <f>'データ完成'!P4</f>
      </c>
      <c r="G18" s="32">
        <f>IF(F18="","",'データ完成'!R4)</f>
      </c>
      <c r="H18" s="32">
        <f>'データ完成'!S4</f>
      </c>
      <c r="I18" s="32">
        <f>IF(H18="","",'データ完成'!U4)</f>
      </c>
      <c r="J18" s="186">
        <f>'データ完成'!V4</f>
      </c>
      <c r="K18" s="187">
        <f>IF(J18="","",'データ完成'!X4)</f>
      </c>
      <c r="L18" s="110">
        <f>'データ完成'!M4</f>
      </c>
      <c r="M18" s="34">
        <f>'データ完成'!O4</f>
      </c>
      <c r="N18" s="151" t="s">
        <v>509</v>
      </c>
      <c r="O18" s="152">
        <f>COUNT('記録入力1'!$E$29:$E$48)</f>
        <v>0</v>
      </c>
    </row>
    <row r="19" spans="2:15" s="83" customFormat="1" ht="15" customHeight="1">
      <c r="B19" s="142">
        <v>3</v>
      </c>
      <c r="C19" s="32">
        <f>IF('データ完成'!E5=1,"男","")</f>
      </c>
      <c r="D19" s="32">
        <f>'データ完成'!H5</f>
      </c>
      <c r="E19" s="32">
        <f>'データ完成'!C5</f>
      </c>
      <c r="F19" s="33">
        <f>'データ完成'!P5</f>
      </c>
      <c r="G19" s="32">
        <f>IF(F19="","",'データ完成'!R5)</f>
      </c>
      <c r="H19" s="32">
        <f>'データ完成'!S5</f>
      </c>
      <c r="I19" s="32">
        <f>IF(H19="","",'データ完成'!U5)</f>
      </c>
      <c r="J19" s="186">
        <f>'データ完成'!V5</f>
      </c>
      <c r="K19" s="187">
        <f>IF(J19="","",'データ完成'!X5)</f>
      </c>
      <c r="L19" s="110">
        <f>'データ完成'!M5</f>
      </c>
      <c r="M19" s="34">
        <f>'データ完成'!O5</f>
      </c>
      <c r="N19" s="151" t="s">
        <v>510</v>
      </c>
      <c r="O19" s="152">
        <f>COUNT('記録入力1'!$E$49:$E$63)</f>
        <v>0</v>
      </c>
    </row>
    <row r="20" spans="2:15" s="83" customFormat="1" ht="15" customHeight="1">
      <c r="B20" s="142">
        <v>4</v>
      </c>
      <c r="C20" s="32">
        <f>IF('データ完成'!E6=1,"男","")</f>
      </c>
      <c r="D20" s="32">
        <f>'データ完成'!H6</f>
      </c>
      <c r="E20" s="32">
        <f>'データ完成'!C6</f>
      </c>
      <c r="F20" s="33">
        <f>'データ完成'!P6</f>
      </c>
      <c r="G20" s="32">
        <f>IF(F20="","",'データ完成'!R6)</f>
      </c>
      <c r="H20" s="32">
        <f>'データ完成'!S6</f>
      </c>
      <c r="I20" s="32">
        <f>IF(H20="","",'データ完成'!U6)</f>
      </c>
      <c r="J20" s="186">
        <f>'データ完成'!V6</f>
      </c>
      <c r="K20" s="187">
        <f>IF(J20="","",'データ完成'!X6)</f>
      </c>
      <c r="L20" s="110">
        <f>'データ完成'!M6</f>
      </c>
      <c r="M20" s="34">
        <f>'データ完成'!O6</f>
      </c>
      <c r="N20" s="151" t="s">
        <v>511</v>
      </c>
      <c r="O20" s="152">
        <f>COUNT('記録入力1'!$E$64:$E$78)</f>
        <v>0</v>
      </c>
    </row>
    <row r="21" spans="2:15" s="83" customFormat="1" ht="15" customHeight="1">
      <c r="B21" s="142">
        <v>5</v>
      </c>
      <c r="C21" s="32">
        <f>IF('データ完成'!E7=1,"男","")</f>
      </c>
      <c r="D21" s="32">
        <f>'データ完成'!H7</f>
      </c>
      <c r="E21" s="32">
        <f>'データ完成'!C7</f>
      </c>
      <c r="F21" s="33">
        <f>'データ完成'!P7</f>
      </c>
      <c r="G21" s="32">
        <f>IF(F21="","",'データ完成'!R7)</f>
      </c>
      <c r="H21" s="32">
        <f>'データ完成'!S7</f>
      </c>
      <c r="I21" s="32">
        <f>IF(H21="","",'データ完成'!U7)</f>
      </c>
      <c r="J21" s="186">
        <f>'データ完成'!V7</f>
      </c>
      <c r="K21" s="187">
        <f>IF(J21="","",'データ完成'!X7)</f>
      </c>
      <c r="L21" s="110">
        <f>'データ完成'!M7</f>
      </c>
      <c r="M21" s="34">
        <f>'データ完成'!O7</f>
      </c>
      <c r="N21" s="151" t="s">
        <v>512</v>
      </c>
      <c r="O21" s="152">
        <f>COUNT('記録入力1'!$E$79:$E$101)</f>
        <v>0</v>
      </c>
    </row>
    <row r="22" spans="2:15" s="83" customFormat="1" ht="15" customHeight="1">
      <c r="B22" s="142">
        <v>6</v>
      </c>
      <c r="C22" s="32">
        <f>IF('データ完成'!E8=1,"男","")</f>
      </c>
      <c r="D22" s="32">
        <f>'データ完成'!H8</f>
      </c>
      <c r="E22" s="32">
        <f>'データ完成'!C8</f>
      </c>
      <c r="F22" s="33">
        <f>'データ完成'!P8</f>
      </c>
      <c r="G22" s="32">
        <f>IF(F22="","",'データ完成'!R8)</f>
      </c>
      <c r="H22" s="32">
        <f>'データ完成'!S8</f>
      </c>
      <c r="I22" s="32">
        <f>IF(H22="","",'データ完成'!U8)</f>
      </c>
      <c r="J22" s="186">
        <f>'データ完成'!V8</f>
      </c>
      <c r="K22" s="187">
        <f>IF(J22="","",'データ完成'!X8)</f>
      </c>
      <c r="L22" s="110">
        <f>'データ完成'!M8</f>
      </c>
      <c r="M22" s="34">
        <f>'データ完成'!O8</f>
      </c>
      <c r="N22" s="151" t="s">
        <v>519</v>
      </c>
      <c r="O22" s="152">
        <f>COUNT('記録入力1'!$E$102:$E$126)</f>
        <v>0</v>
      </c>
    </row>
    <row r="23" spans="2:15" s="83" customFormat="1" ht="15" customHeight="1">
      <c r="B23" s="142">
        <v>7</v>
      </c>
      <c r="C23" s="32">
        <f>IF('データ完成'!E9=1,"男","")</f>
      </c>
      <c r="D23" s="32">
        <f>'データ完成'!H9</f>
      </c>
      <c r="E23" s="32">
        <f>'データ完成'!C9</f>
      </c>
      <c r="F23" s="33">
        <f>'データ完成'!P9</f>
      </c>
      <c r="G23" s="32">
        <f>IF(F23="","",'データ完成'!R9)</f>
      </c>
      <c r="H23" s="32">
        <f>'データ完成'!S9</f>
      </c>
      <c r="I23" s="32">
        <f>IF(H23="","",'データ完成'!U9)</f>
      </c>
      <c r="J23" s="186">
        <f>'データ完成'!V9</f>
      </c>
      <c r="K23" s="187">
        <f>IF(J23="","",'データ完成'!X9)</f>
      </c>
      <c r="L23" s="110">
        <f>'データ完成'!M9</f>
      </c>
      <c r="M23" s="34">
        <f>'データ完成'!O9</f>
      </c>
      <c r="N23" s="151" t="s">
        <v>520</v>
      </c>
      <c r="O23" s="152">
        <f>COUNT('記録入力1'!$E$127:$E$134)</f>
        <v>0</v>
      </c>
    </row>
    <row r="24" spans="2:15" s="83" customFormat="1" ht="15" customHeight="1">
      <c r="B24" s="142">
        <v>8</v>
      </c>
      <c r="C24" s="32">
        <f>IF('データ完成'!E10=1,"男","")</f>
      </c>
      <c r="D24" s="32">
        <f>'データ完成'!H10</f>
      </c>
      <c r="E24" s="32">
        <f>'データ完成'!C10</f>
      </c>
      <c r="F24" s="33">
        <f>'データ完成'!P10</f>
      </c>
      <c r="G24" s="32">
        <f>IF(F24="","",'データ完成'!R10)</f>
      </c>
      <c r="H24" s="32">
        <f>'データ完成'!S10</f>
      </c>
      <c r="I24" s="32">
        <f>IF(H24="","",'データ完成'!U10)</f>
      </c>
      <c r="J24" s="186">
        <f>'データ完成'!V10</f>
      </c>
      <c r="K24" s="187">
        <f>IF(J24="","",'データ完成'!X10)</f>
      </c>
      <c r="L24" s="110">
        <f>'データ完成'!M10</f>
      </c>
      <c r="M24" s="34">
        <f>'データ完成'!O10</f>
      </c>
      <c r="N24" s="151" t="s">
        <v>513</v>
      </c>
      <c r="O24" s="152">
        <f>COUNT('記録入力1'!$E$135:$E$142)</f>
        <v>0</v>
      </c>
    </row>
    <row r="25" spans="2:15" s="83" customFormat="1" ht="15" customHeight="1">
      <c r="B25" s="142">
        <v>9</v>
      </c>
      <c r="C25" s="32">
        <f>IF('データ完成'!E11=1,"男","")</f>
      </c>
      <c r="D25" s="32">
        <f>'データ完成'!H11</f>
      </c>
      <c r="E25" s="32">
        <f>'データ完成'!C11</f>
      </c>
      <c r="F25" s="33">
        <f>'データ完成'!P11</f>
      </c>
      <c r="G25" s="32">
        <f>IF(F25="","",'データ完成'!R11)</f>
      </c>
      <c r="H25" s="32">
        <f>'データ完成'!S11</f>
      </c>
      <c r="I25" s="32">
        <f>IF(H25="","",'データ完成'!U11)</f>
      </c>
      <c r="J25" s="186">
        <f>'データ完成'!V11</f>
      </c>
      <c r="K25" s="187">
        <f>IF(J25="","",'データ完成'!X11)</f>
      </c>
      <c r="L25" s="110">
        <f>'データ完成'!M11</f>
      </c>
      <c r="M25" s="34">
        <f>'データ完成'!O11</f>
      </c>
      <c r="N25" s="151" t="s">
        <v>521</v>
      </c>
      <c r="O25" s="152">
        <f>COUNT('記録入力1'!$E$143:$E$150)</f>
        <v>0</v>
      </c>
    </row>
    <row r="26" spans="2:15" s="83" customFormat="1" ht="15" customHeight="1">
      <c r="B26" s="142">
        <v>10</v>
      </c>
      <c r="C26" s="32">
        <f>IF('データ完成'!E12=1,"男","")</f>
      </c>
      <c r="D26" s="32">
        <f>'データ完成'!H12</f>
      </c>
      <c r="E26" s="32">
        <f>'データ完成'!C12</f>
      </c>
      <c r="F26" s="33">
        <f>'データ完成'!P12</f>
      </c>
      <c r="G26" s="32">
        <f>IF(F26="","",'データ完成'!R12)</f>
      </c>
      <c r="H26" s="32">
        <f>'データ完成'!S12</f>
      </c>
      <c r="I26" s="32">
        <f>IF(H26="","",'データ完成'!U12)</f>
      </c>
      <c r="J26" s="186">
        <f>'データ完成'!V12</f>
      </c>
      <c r="K26" s="187">
        <f>IF(J26="","",'データ完成'!X12)</f>
      </c>
      <c r="L26" s="110">
        <f>'データ完成'!M12</f>
      </c>
      <c r="M26" s="34">
        <f>'データ完成'!O12</f>
      </c>
      <c r="N26" s="151" t="s">
        <v>522</v>
      </c>
      <c r="O26" s="152">
        <f>COUNT('記録入力1'!$E$151:$E$158)</f>
        <v>0</v>
      </c>
    </row>
    <row r="27" spans="2:15" s="83" customFormat="1" ht="15" customHeight="1">
      <c r="B27" s="142">
        <v>11</v>
      </c>
      <c r="C27" s="32">
        <f>IF('データ完成'!E13=1,"男","")</f>
      </c>
      <c r="D27" s="32">
        <f>'データ完成'!H13</f>
      </c>
      <c r="E27" s="32">
        <f>'データ完成'!C13</f>
      </c>
      <c r="F27" s="33">
        <f>'データ完成'!P13</f>
      </c>
      <c r="G27" s="32">
        <f>IF(F27="","",'データ完成'!R13)</f>
      </c>
      <c r="H27" s="32">
        <f>'データ完成'!S13</f>
      </c>
      <c r="I27" s="32">
        <f>IF(H27="","",'データ完成'!U13)</f>
      </c>
      <c r="J27" s="186">
        <f>'データ完成'!V13</f>
      </c>
      <c r="K27" s="187">
        <f>IF(J27="","",'データ完成'!X13)</f>
      </c>
      <c r="L27" s="110">
        <f>'データ完成'!M13</f>
      </c>
      <c r="M27" s="34">
        <f>'データ完成'!O13</f>
      </c>
      <c r="N27" s="151" t="s">
        <v>514</v>
      </c>
      <c r="O27" s="152">
        <f>COUNT('記録入力1'!$E$159,'記録入力1'!$E$165,'記録入力1'!$E$171,'記録入力1'!$E$177,'記録入力1'!$E$183)</f>
        <v>0</v>
      </c>
    </row>
    <row r="28" spans="2:15" s="83" customFormat="1" ht="15" customHeight="1">
      <c r="B28" s="142">
        <v>12</v>
      </c>
      <c r="C28" s="32">
        <f>IF('データ完成'!E14=1,"男","")</f>
      </c>
      <c r="D28" s="32">
        <f>'データ完成'!H14</f>
      </c>
      <c r="E28" s="32">
        <f>'データ完成'!C14</f>
      </c>
      <c r="F28" s="33">
        <f>'データ完成'!P14</f>
      </c>
      <c r="G28" s="32">
        <f>IF(F28="","",'データ完成'!R14)</f>
      </c>
      <c r="H28" s="32">
        <f>'データ完成'!S14</f>
      </c>
      <c r="I28" s="32">
        <f>IF(H28="","",'データ完成'!U14)</f>
      </c>
      <c r="J28" s="186">
        <f>'データ完成'!V14</f>
      </c>
      <c r="K28" s="187">
        <f>IF(J28="","",'データ完成'!X14)</f>
      </c>
      <c r="L28" s="110">
        <f>'データ完成'!M14</f>
      </c>
      <c r="M28" s="34">
        <f>'データ完成'!O14</f>
      </c>
      <c r="N28" s="151" t="s">
        <v>515</v>
      </c>
      <c r="O28" s="152">
        <f>COUNT('記録入力1'!$E$189,'記録入力1'!$E$195,'記録入力1'!$E$201,'記録入力1'!$E$207,'記録入力1'!$E$213)</f>
        <v>0</v>
      </c>
    </row>
    <row r="29" spans="2:15" s="83" customFormat="1" ht="15" customHeight="1">
      <c r="B29" s="142">
        <v>13</v>
      </c>
      <c r="C29" s="32">
        <f>IF('データ完成'!E15=1,"男","")</f>
      </c>
      <c r="D29" s="32">
        <f>'データ完成'!H15</f>
      </c>
      <c r="E29" s="32">
        <f>'データ完成'!C15</f>
      </c>
      <c r="F29" s="33">
        <f>'データ完成'!P15</f>
      </c>
      <c r="G29" s="32">
        <f>IF(F29="","",'データ完成'!R15)</f>
      </c>
      <c r="H29" s="32">
        <f>'データ完成'!S15</f>
      </c>
      <c r="I29" s="32">
        <f>IF(H29="","",'データ完成'!U15)</f>
      </c>
      <c r="J29" s="186">
        <f>'データ完成'!V15</f>
      </c>
      <c r="K29" s="187">
        <f>IF(J29="","",'データ完成'!X15)</f>
      </c>
      <c r="L29" s="110">
        <f>'データ完成'!M15</f>
      </c>
      <c r="M29" s="34">
        <f>'データ完成'!O15</f>
      </c>
      <c r="N29" s="151" t="s">
        <v>516</v>
      </c>
      <c r="O29" s="152">
        <f>COUNT('記録入力1'!$E$219:$E$226)</f>
        <v>0</v>
      </c>
    </row>
    <row r="30" spans="2:15" s="83" customFormat="1" ht="15" customHeight="1">
      <c r="B30" s="142">
        <v>14</v>
      </c>
      <c r="C30" s="32">
        <f>IF('データ完成'!E16=1,"男","")</f>
      </c>
      <c r="D30" s="32">
        <f>'データ完成'!H16</f>
      </c>
      <c r="E30" s="32">
        <f>'データ完成'!C16</f>
      </c>
      <c r="F30" s="33">
        <f>'データ完成'!P16</f>
      </c>
      <c r="G30" s="32">
        <f>IF(F30="","",'データ完成'!R16)</f>
      </c>
      <c r="H30" s="32">
        <f>'データ完成'!S16</f>
      </c>
      <c r="I30" s="32">
        <f>IF(H30="","",'データ完成'!U16)</f>
      </c>
      <c r="J30" s="186">
        <f>'データ完成'!V16</f>
      </c>
      <c r="K30" s="187">
        <f>IF(J30="","",'データ完成'!X16)</f>
      </c>
      <c r="L30" s="110">
        <f>'データ完成'!M16</f>
      </c>
      <c r="M30" s="34">
        <f>'データ完成'!O16</f>
      </c>
      <c r="N30" s="151" t="s">
        <v>523</v>
      </c>
      <c r="O30" s="152">
        <f>COUNT('記録入力1'!$E$227:$E$232)</f>
        <v>0</v>
      </c>
    </row>
    <row r="31" spans="2:15" s="83" customFormat="1" ht="15" customHeight="1">
      <c r="B31" s="142">
        <v>15</v>
      </c>
      <c r="C31" s="32">
        <f>IF('データ完成'!E17=1,"男","")</f>
      </c>
      <c r="D31" s="32">
        <f>'データ完成'!H17</f>
      </c>
      <c r="E31" s="32">
        <f>'データ完成'!C17</f>
      </c>
      <c r="F31" s="33">
        <f>'データ完成'!P17</f>
      </c>
      <c r="G31" s="32">
        <f>IF(F31="","",'データ完成'!R17)</f>
      </c>
      <c r="H31" s="32">
        <f>'データ完成'!S17</f>
      </c>
      <c r="I31" s="32">
        <f>IF(H31="","",'データ完成'!U17)</f>
      </c>
      <c r="J31" s="186">
        <f>'データ完成'!V17</f>
      </c>
      <c r="K31" s="187">
        <f>IF(J31="","",'データ完成'!X17)</f>
      </c>
      <c r="L31" s="110">
        <f>'データ完成'!M17</f>
      </c>
      <c r="M31" s="34">
        <f>'データ完成'!O17</f>
      </c>
      <c r="N31" s="151" t="s">
        <v>517</v>
      </c>
      <c r="O31" s="152">
        <f>COUNT('記録入力1'!$E$233:$E$247)</f>
        <v>0</v>
      </c>
    </row>
    <row r="32" spans="2:15" s="83" customFormat="1" ht="15" customHeight="1">
      <c r="B32" s="142">
        <v>16</v>
      </c>
      <c r="C32" s="32">
        <f>IF('データ完成'!E18=1,"男","")</f>
      </c>
      <c r="D32" s="32">
        <f>'データ完成'!H18</f>
      </c>
      <c r="E32" s="32">
        <f>'データ完成'!C18</f>
      </c>
      <c r="F32" s="33">
        <f>'データ完成'!P18</f>
      </c>
      <c r="G32" s="32">
        <f>IF(F32="","",'データ完成'!R18)</f>
      </c>
      <c r="H32" s="32">
        <f>'データ完成'!S18</f>
      </c>
      <c r="I32" s="32">
        <f>IF(H32="","",'データ完成'!U18)</f>
      </c>
      <c r="J32" s="186">
        <f>'データ完成'!V18</f>
      </c>
      <c r="K32" s="187">
        <f>IF(J32="","",'データ完成'!X18)</f>
      </c>
      <c r="L32" s="110">
        <f>'データ完成'!M18</f>
      </c>
      <c r="M32" s="34">
        <f>'データ完成'!O18</f>
      </c>
      <c r="N32" s="151" t="s">
        <v>10</v>
      </c>
      <c r="O32" s="152">
        <f>COUNT('記録入力1'!$E$248:$E$255)</f>
        <v>0</v>
      </c>
    </row>
    <row r="33" spans="2:15" s="83" customFormat="1" ht="15" customHeight="1">
      <c r="B33" s="142">
        <v>17</v>
      </c>
      <c r="C33" s="32">
        <f>IF('データ完成'!E19=1,"男","")</f>
      </c>
      <c r="D33" s="32">
        <f>'データ完成'!H19</f>
      </c>
      <c r="E33" s="32">
        <f>'データ完成'!C19</f>
      </c>
      <c r="F33" s="33">
        <f>'データ完成'!P19</f>
      </c>
      <c r="G33" s="32">
        <f>IF(F33="","",'データ完成'!R19)</f>
      </c>
      <c r="H33" s="32">
        <f>'データ完成'!S19</f>
      </c>
      <c r="I33" s="32">
        <f>IF(H33="","",'データ完成'!U19)</f>
      </c>
      <c r="J33" s="186">
        <f>'データ完成'!V19</f>
      </c>
      <c r="K33" s="187">
        <f>IF(J33="","",'データ完成'!X19)</f>
      </c>
      <c r="L33" s="110">
        <f>'データ完成'!M19</f>
      </c>
      <c r="M33" s="34">
        <f>'データ完成'!O19</f>
      </c>
      <c r="N33" s="151" t="s">
        <v>11</v>
      </c>
      <c r="O33" s="152">
        <f>COUNT('記録入力1'!$E$256:$E$263)</f>
        <v>0</v>
      </c>
    </row>
    <row r="34" spans="2:15" s="83" customFormat="1" ht="15" customHeight="1">
      <c r="B34" s="142">
        <v>18</v>
      </c>
      <c r="C34" s="32">
        <f>IF('データ完成'!E20=1,"男","")</f>
      </c>
      <c r="D34" s="32">
        <f>'データ完成'!H20</f>
      </c>
      <c r="E34" s="32">
        <f>'データ完成'!C20</f>
      </c>
      <c r="F34" s="33">
        <f>'データ完成'!P20</f>
      </c>
      <c r="G34" s="32">
        <f>IF(F34="","",'データ完成'!R20)</f>
      </c>
      <c r="H34" s="32">
        <f>'データ完成'!S20</f>
      </c>
      <c r="I34" s="32">
        <f>IF(H34="","",'データ完成'!U20)</f>
      </c>
      <c r="J34" s="186">
        <f>'データ完成'!V20</f>
      </c>
      <c r="K34" s="187">
        <f>IF(J34="","",'データ完成'!X20)</f>
      </c>
      <c r="L34" s="110">
        <f>'データ完成'!M20</f>
      </c>
      <c r="M34" s="34">
        <f>'データ完成'!O20</f>
      </c>
      <c r="N34" s="151" t="s">
        <v>518</v>
      </c>
      <c r="O34" s="152">
        <f>COUNT('記録入力1'!$E$264:$E$271)</f>
        <v>0</v>
      </c>
    </row>
    <row r="35" spans="2:15" s="83" customFormat="1" ht="15" customHeight="1">
      <c r="B35" s="142">
        <v>19</v>
      </c>
      <c r="C35" s="32">
        <f>IF('データ完成'!E21=1,"男","")</f>
      </c>
      <c r="D35" s="32">
        <f>'データ完成'!H21</f>
      </c>
      <c r="E35" s="32">
        <f>'データ完成'!C21</f>
      </c>
      <c r="F35" s="33">
        <f>'データ完成'!P21</f>
      </c>
      <c r="G35" s="32">
        <f>IF(F35="","",'データ完成'!R21)</f>
      </c>
      <c r="H35" s="32">
        <f>'データ完成'!S21</f>
      </c>
      <c r="I35" s="32">
        <f>IF(H35="","",'データ完成'!U21)</f>
      </c>
      <c r="J35" s="186">
        <f>'データ完成'!V21</f>
      </c>
      <c r="K35" s="187">
        <f>IF(J35="","",'データ完成'!X21)</f>
      </c>
      <c r="L35" s="110">
        <f>'データ完成'!M21</f>
      </c>
      <c r="M35" s="34">
        <f>'データ完成'!O21</f>
      </c>
      <c r="N35" s="151" t="s">
        <v>524</v>
      </c>
      <c r="O35" s="152">
        <f>COUNT('記録入力1'!$E$272:$E$277)</f>
        <v>0</v>
      </c>
    </row>
    <row r="36" spans="2:15" s="83" customFormat="1" ht="15" customHeight="1" thickBot="1">
      <c r="B36" s="142">
        <v>20</v>
      </c>
      <c r="C36" s="32">
        <f>IF('データ完成'!E22=1,"男","")</f>
      </c>
      <c r="D36" s="32">
        <f>'データ完成'!H22</f>
      </c>
      <c r="E36" s="32">
        <f>'データ完成'!C22</f>
      </c>
      <c r="F36" s="33">
        <f>'データ完成'!P22</f>
      </c>
      <c r="G36" s="32">
        <f>IF(F36="","",'データ完成'!R22)</f>
      </c>
      <c r="H36" s="32">
        <f>'データ完成'!S22</f>
      </c>
      <c r="I36" s="32">
        <f>IF(H36="","",'データ完成'!U22)</f>
      </c>
      <c r="J36" s="186">
        <f>'データ完成'!V22</f>
      </c>
      <c r="K36" s="187">
        <f>IF(J36="","",'データ完成'!X22)</f>
      </c>
      <c r="L36" s="110">
        <f>'データ完成'!M22</f>
      </c>
      <c r="M36" s="34">
        <f>'データ完成'!O22</f>
      </c>
      <c r="N36" s="153" t="s">
        <v>13</v>
      </c>
      <c r="O36" s="154">
        <f>COUNT('記録入力1'!$E$278:$E$285)</f>
        <v>0</v>
      </c>
    </row>
    <row r="37" spans="2:13" s="83" customFormat="1" ht="15" customHeight="1">
      <c r="B37" s="142">
        <v>21</v>
      </c>
      <c r="C37" s="32">
        <f>IF('データ完成'!E23=1,"男","")</f>
      </c>
      <c r="D37" s="32">
        <f>'データ完成'!H23</f>
      </c>
      <c r="E37" s="32">
        <f>'データ完成'!C23</f>
      </c>
      <c r="F37" s="33">
        <f>'データ完成'!P23</f>
      </c>
      <c r="G37" s="32">
        <f>IF(F37="","",'データ完成'!R23)</f>
      </c>
      <c r="H37" s="32">
        <f>'データ完成'!S23</f>
      </c>
      <c r="I37" s="32">
        <f>IF(H37="","",'データ完成'!U23)</f>
      </c>
      <c r="J37" s="186">
        <f>'データ完成'!V23</f>
      </c>
      <c r="K37" s="187">
        <f>IF(J37="","",'データ完成'!X23)</f>
      </c>
      <c r="L37" s="110">
        <f>'データ完成'!M23</f>
      </c>
      <c r="M37" s="34">
        <f>'データ完成'!O23</f>
      </c>
    </row>
    <row r="38" spans="2:13" s="83" customFormat="1" ht="15" customHeight="1">
      <c r="B38" s="142">
        <v>22</v>
      </c>
      <c r="C38" s="32">
        <f>IF('データ完成'!E24=1,"男","")</f>
      </c>
      <c r="D38" s="32">
        <f>'データ完成'!H24</f>
      </c>
      <c r="E38" s="32">
        <f>'データ完成'!C24</f>
      </c>
      <c r="F38" s="33">
        <f>'データ完成'!P24</f>
      </c>
      <c r="G38" s="32">
        <f>IF(F38="","",'データ完成'!R24)</f>
      </c>
      <c r="H38" s="32">
        <f>'データ完成'!S24</f>
      </c>
      <c r="I38" s="32">
        <f>IF(H38="","",'データ完成'!U24)</f>
      </c>
      <c r="J38" s="186">
        <f>'データ完成'!V24</f>
      </c>
      <c r="K38" s="187">
        <f>IF(J38="","",'データ完成'!X24)</f>
      </c>
      <c r="L38" s="110">
        <f>'データ完成'!M24</f>
      </c>
      <c r="M38" s="34">
        <f>'データ完成'!O24</f>
      </c>
    </row>
    <row r="39" spans="2:13" s="83" customFormat="1" ht="15" customHeight="1">
      <c r="B39" s="142">
        <v>23</v>
      </c>
      <c r="C39" s="32">
        <f>IF('データ完成'!E25=1,"男","")</f>
      </c>
      <c r="D39" s="32">
        <f>'データ完成'!H25</f>
      </c>
      <c r="E39" s="32">
        <f>'データ完成'!C25</f>
      </c>
      <c r="F39" s="33">
        <f>'データ完成'!P25</f>
      </c>
      <c r="G39" s="32">
        <f>IF(F39="","",'データ完成'!R25)</f>
      </c>
      <c r="H39" s="32">
        <f>'データ完成'!S25</f>
      </c>
      <c r="I39" s="32">
        <f>IF(H39="","",'データ完成'!U25)</f>
      </c>
      <c r="J39" s="186">
        <f>'データ完成'!V25</f>
      </c>
      <c r="K39" s="187">
        <f>IF(J39="","",'データ完成'!X25)</f>
      </c>
      <c r="L39" s="110">
        <f>'データ完成'!M25</f>
      </c>
      <c r="M39" s="34">
        <f>'データ完成'!O25</f>
      </c>
    </row>
    <row r="40" spans="2:13" s="83" customFormat="1" ht="15" customHeight="1">
      <c r="B40" s="142">
        <v>24</v>
      </c>
      <c r="C40" s="32">
        <f>IF('データ完成'!E26=1,"男","")</f>
      </c>
      <c r="D40" s="32">
        <f>'データ完成'!H26</f>
      </c>
      <c r="E40" s="32">
        <f>'データ完成'!C26</f>
      </c>
      <c r="F40" s="33">
        <f>'データ完成'!P26</f>
      </c>
      <c r="G40" s="32">
        <f>IF(F40="","",'データ完成'!R26)</f>
      </c>
      <c r="H40" s="32">
        <f>'データ完成'!S26</f>
      </c>
      <c r="I40" s="32">
        <f>IF(H40="","",'データ完成'!U26)</f>
      </c>
      <c r="J40" s="186">
        <f>'データ完成'!V26</f>
      </c>
      <c r="K40" s="187">
        <f>IF(J40="","",'データ完成'!X26)</f>
      </c>
      <c r="L40" s="110">
        <f>'データ完成'!M26</f>
      </c>
      <c r="M40" s="34">
        <f>'データ完成'!O26</f>
      </c>
    </row>
    <row r="41" spans="2:13" s="83" customFormat="1" ht="15" customHeight="1">
      <c r="B41" s="142">
        <v>25</v>
      </c>
      <c r="C41" s="32">
        <f>IF('データ完成'!E27=1,"男","")</f>
      </c>
      <c r="D41" s="32">
        <f>'データ完成'!H27</f>
      </c>
      <c r="E41" s="32">
        <f>'データ完成'!C27</f>
      </c>
      <c r="F41" s="33">
        <f>'データ完成'!P27</f>
      </c>
      <c r="G41" s="32">
        <f>IF(F41="","",'データ完成'!R27)</f>
      </c>
      <c r="H41" s="32">
        <f>'データ完成'!S27</f>
      </c>
      <c r="I41" s="32">
        <f>IF(H41="","",'データ完成'!U27)</f>
      </c>
      <c r="J41" s="186">
        <f>'データ完成'!V27</f>
      </c>
      <c r="K41" s="187">
        <f>IF(J41="","",'データ完成'!X27)</f>
      </c>
      <c r="L41" s="110">
        <f>'データ完成'!M27</f>
      </c>
      <c r="M41" s="34">
        <f>'データ完成'!O27</f>
      </c>
    </row>
    <row r="42" spans="2:13" s="83" customFormat="1" ht="15" customHeight="1">
      <c r="B42" s="142">
        <v>26</v>
      </c>
      <c r="C42" s="32">
        <f>IF('データ完成'!E28=1,"男","")</f>
      </c>
      <c r="D42" s="32">
        <f>'データ完成'!H28</f>
      </c>
      <c r="E42" s="32">
        <f>'データ完成'!C28</f>
      </c>
      <c r="F42" s="33">
        <f>'データ完成'!P28</f>
      </c>
      <c r="G42" s="32">
        <f>IF(F42="","",'データ完成'!R28)</f>
      </c>
      <c r="H42" s="32">
        <f>'データ完成'!S28</f>
      </c>
      <c r="I42" s="32">
        <f>IF(H42="","",'データ完成'!U28)</f>
      </c>
      <c r="J42" s="186">
        <f>'データ完成'!V28</f>
      </c>
      <c r="K42" s="187">
        <f>IF(J42="","",'データ完成'!X28)</f>
      </c>
      <c r="L42" s="110">
        <f>'データ完成'!M28</f>
      </c>
      <c r="M42" s="34">
        <f>'データ完成'!O28</f>
      </c>
    </row>
    <row r="43" spans="2:13" s="83" customFormat="1" ht="15" customHeight="1">
      <c r="B43" s="142">
        <v>27</v>
      </c>
      <c r="C43" s="32">
        <f>IF('データ完成'!E29=1,"男","")</f>
      </c>
      <c r="D43" s="32">
        <f>'データ完成'!H29</f>
      </c>
      <c r="E43" s="32">
        <f>'データ完成'!C29</f>
      </c>
      <c r="F43" s="33">
        <f>'データ完成'!P29</f>
      </c>
      <c r="G43" s="32">
        <f>IF(F43="","",'データ完成'!R29)</f>
      </c>
      <c r="H43" s="32">
        <f>'データ完成'!S29</f>
      </c>
      <c r="I43" s="32">
        <f>IF(H43="","",'データ完成'!U29)</f>
      </c>
      <c r="J43" s="186">
        <f>'データ完成'!V29</f>
      </c>
      <c r="K43" s="187">
        <f>IF(J43="","",'データ完成'!X29)</f>
      </c>
      <c r="L43" s="110">
        <f>'データ完成'!M29</f>
      </c>
      <c r="M43" s="34">
        <f>'データ完成'!O29</f>
      </c>
    </row>
    <row r="44" spans="2:13" s="83" customFormat="1" ht="15" customHeight="1">
      <c r="B44" s="142">
        <v>28</v>
      </c>
      <c r="C44" s="32">
        <f>IF('データ完成'!E30=1,"男","")</f>
      </c>
      <c r="D44" s="32">
        <f>'データ完成'!H30</f>
      </c>
      <c r="E44" s="32">
        <f>'データ完成'!C30</f>
      </c>
      <c r="F44" s="33">
        <f>'データ完成'!P30</f>
      </c>
      <c r="G44" s="32">
        <f>IF(F44="","",'データ完成'!R30)</f>
      </c>
      <c r="H44" s="32">
        <f>'データ完成'!S30</f>
      </c>
      <c r="I44" s="32">
        <f>IF(H44="","",'データ完成'!U30)</f>
      </c>
      <c r="J44" s="186">
        <f>'データ完成'!V30</f>
      </c>
      <c r="K44" s="187">
        <f>IF(J44="","",'データ完成'!X30)</f>
      </c>
      <c r="L44" s="110">
        <f>'データ完成'!M30</f>
      </c>
      <c r="M44" s="34">
        <f>'データ完成'!O30</f>
      </c>
    </row>
    <row r="45" spans="2:13" s="83" customFormat="1" ht="15" customHeight="1">
      <c r="B45" s="142">
        <v>29</v>
      </c>
      <c r="C45" s="32">
        <f>IF('データ完成'!E31=1,"男","")</f>
      </c>
      <c r="D45" s="32">
        <f>'データ完成'!H31</f>
      </c>
      <c r="E45" s="32">
        <f>'データ完成'!C31</f>
      </c>
      <c r="F45" s="33">
        <f>'データ完成'!P31</f>
      </c>
      <c r="G45" s="32">
        <f>IF(F45="","",'データ完成'!R31)</f>
      </c>
      <c r="H45" s="32">
        <f>'データ完成'!S31</f>
      </c>
      <c r="I45" s="32">
        <f>IF(H45="","",'データ完成'!U31)</f>
      </c>
      <c r="J45" s="186">
        <f>'データ完成'!V31</f>
      </c>
      <c r="K45" s="187">
        <f>IF(J45="","",'データ完成'!X31)</f>
      </c>
      <c r="L45" s="110">
        <f>'データ完成'!M31</f>
      </c>
      <c r="M45" s="34">
        <f>'データ完成'!O31</f>
      </c>
    </row>
    <row r="46" spans="2:13" s="83" customFormat="1" ht="15" customHeight="1">
      <c r="B46" s="142">
        <v>30</v>
      </c>
      <c r="C46" s="32">
        <f>IF('データ完成'!E32=1,"男","")</f>
      </c>
      <c r="D46" s="32">
        <f>'データ完成'!H32</f>
      </c>
      <c r="E46" s="32">
        <f>'データ完成'!C32</f>
      </c>
      <c r="F46" s="33">
        <f>'データ完成'!P32</f>
      </c>
      <c r="G46" s="32">
        <f>IF(F46="","",'データ完成'!R32)</f>
      </c>
      <c r="H46" s="32">
        <f>'データ完成'!S32</f>
      </c>
      <c r="I46" s="32">
        <f>IF(H46="","",'データ完成'!U32)</f>
      </c>
      <c r="J46" s="186">
        <f>'データ完成'!V32</f>
      </c>
      <c r="K46" s="187">
        <f>IF(J46="","",'データ完成'!X32)</f>
      </c>
      <c r="L46" s="110">
        <f>'データ完成'!M32</f>
      </c>
      <c r="M46" s="34">
        <f>'データ完成'!O32</f>
      </c>
    </row>
    <row r="47" spans="2:13" s="83" customFormat="1" ht="15" customHeight="1">
      <c r="B47" s="142">
        <v>31</v>
      </c>
      <c r="C47" s="32">
        <f>IF('データ完成'!E33=1,"男","")</f>
      </c>
      <c r="D47" s="32">
        <f>'データ完成'!H33</f>
      </c>
      <c r="E47" s="32">
        <f>'データ完成'!C33</f>
      </c>
      <c r="F47" s="33">
        <f>'データ完成'!P33</f>
      </c>
      <c r="G47" s="32">
        <f>IF(F47="","",'データ完成'!R33)</f>
      </c>
      <c r="H47" s="32">
        <f>'データ完成'!S33</f>
      </c>
      <c r="I47" s="32">
        <f>IF(H47="","",'データ完成'!U33)</f>
      </c>
      <c r="J47" s="186">
        <f>'データ完成'!V33</f>
      </c>
      <c r="K47" s="187">
        <f>IF(J47="","",'データ完成'!X33)</f>
      </c>
      <c r="L47" s="110">
        <f>'データ完成'!M33</f>
      </c>
      <c r="M47" s="34">
        <f>'データ完成'!O33</f>
      </c>
    </row>
    <row r="48" spans="2:13" s="83" customFormat="1" ht="15" customHeight="1">
      <c r="B48" s="142">
        <v>32</v>
      </c>
      <c r="C48" s="32">
        <f>IF('データ完成'!E34=1,"男","")</f>
      </c>
      <c r="D48" s="32">
        <f>'データ完成'!H34</f>
      </c>
      <c r="E48" s="32">
        <f>'データ完成'!C34</f>
      </c>
      <c r="F48" s="33">
        <f>'データ完成'!P34</f>
      </c>
      <c r="G48" s="32">
        <f>IF(F48="","",'データ完成'!R34)</f>
      </c>
      <c r="H48" s="32">
        <f>'データ完成'!S34</f>
      </c>
      <c r="I48" s="32">
        <f>IF(H48="","",'データ完成'!U34)</f>
      </c>
      <c r="J48" s="186">
        <f>'データ完成'!V34</f>
      </c>
      <c r="K48" s="187">
        <f>IF(J48="","",'データ完成'!X34)</f>
      </c>
      <c r="L48" s="110">
        <f>'データ完成'!M34</f>
      </c>
      <c r="M48" s="34">
        <f>'データ完成'!O34</f>
      </c>
    </row>
    <row r="49" spans="2:13" s="83" customFormat="1" ht="15" customHeight="1">
      <c r="B49" s="142">
        <v>33</v>
      </c>
      <c r="C49" s="32">
        <f>IF('データ完成'!E35=1,"男","")</f>
      </c>
      <c r="D49" s="32">
        <f>'データ完成'!H35</f>
      </c>
      <c r="E49" s="32">
        <f>'データ完成'!C35</f>
      </c>
      <c r="F49" s="33">
        <f>'データ完成'!P35</f>
      </c>
      <c r="G49" s="32">
        <f>IF(F49="","",'データ完成'!R35)</f>
      </c>
      <c r="H49" s="32">
        <f>'データ完成'!S35</f>
      </c>
      <c r="I49" s="32">
        <f>IF(H49="","",'データ完成'!U35)</f>
      </c>
      <c r="J49" s="186">
        <f>'データ完成'!V35</f>
      </c>
      <c r="K49" s="187">
        <f>IF(J49="","",'データ完成'!X35)</f>
      </c>
      <c r="L49" s="110">
        <f>'データ完成'!M35</f>
      </c>
      <c r="M49" s="34">
        <f>'データ完成'!O35</f>
      </c>
    </row>
    <row r="50" spans="2:13" s="83" customFormat="1" ht="15" customHeight="1">
      <c r="B50" s="142">
        <v>34</v>
      </c>
      <c r="C50" s="32">
        <f>IF('データ完成'!E36=1,"男","")</f>
      </c>
      <c r="D50" s="32">
        <f>'データ完成'!H36</f>
      </c>
      <c r="E50" s="32">
        <f>'データ完成'!C36</f>
      </c>
      <c r="F50" s="33">
        <f>'データ完成'!P36</f>
      </c>
      <c r="G50" s="32">
        <f>IF(F50="","",'データ完成'!R36)</f>
      </c>
      <c r="H50" s="32">
        <f>'データ完成'!S36</f>
      </c>
      <c r="I50" s="32">
        <f>IF(H50="","",'データ完成'!U36)</f>
      </c>
      <c r="J50" s="186">
        <f>'データ完成'!V36</f>
      </c>
      <c r="K50" s="187">
        <f>IF(J50="","",'データ完成'!X36)</f>
      </c>
      <c r="L50" s="110">
        <f>'データ完成'!M36</f>
      </c>
      <c r="M50" s="34">
        <f>'データ完成'!O36</f>
      </c>
    </row>
    <row r="51" spans="2:13" s="83" customFormat="1" ht="15" customHeight="1">
      <c r="B51" s="142">
        <v>35</v>
      </c>
      <c r="C51" s="32">
        <f>IF('データ完成'!E37=1,"男","")</f>
      </c>
      <c r="D51" s="32">
        <f>'データ完成'!H37</f>
      </c>
      <c r="E51" s="32">
        <f>'データ完成'!C37</f>
      </c>
      <c r="F51" s="33">
        <f>'データ完成'!P37</f>
      </c>
      <c r="G51" s="32">
        <f>IF(F51="","",'データ完成'!R37)</f>
      </c>
      <c r="H51" s="32">
        <f>'データ完成'!S37</f>
      </c>
      <c r="I51" s="32">
        <f>IF(H51="","",'データ完成'!U37)</f>
      </c>
      <c r="J51" s="186">
        <f>'データ完成'!V37</f>
      </c>
      <c r="K51" s="187">
        <f>IF(J51="","",'データ完成'!X37)</f>
      </c>
      <c r="L51" s="110">
        <f>'データ完成'!M37</f>
      </c>
      <c r="M51" s="34">
        <f>'データ完成'!O37</f>
      </c>
    </row>
    <row r="52" spans="2:13" s="83" customFormat="1" ht="15" customHeight="1">
      <c r="B52" s="142">
        <v>36</v>
      </c>
      <c r="C52" s="32">
        <f>IF('データ完成'!E38=1,"男","")</f>
      </c>
      <c r="D52" s="32">
        <f>'データ完成'!H38</f>
      </c>
      <c r="E52" s="32">
        <f>'データ完成'!C38</f>
      </c>
      <c r="F52" s="33">
        <f>'データ完成'!P38</f>
      </c>
      <c r="G52" s="32">
        <f>IF(F52="","",'データ完成'!R38)</f>
      </c>
      <c r="H52" s="32">
        <f>'データ完成'!S38</f>
      </c>
      <c r="I52" s="32">
        <f>IF(H52="","",'データ完成'!U38)</f>
      </c>
      <c r="J52" s="186">
        <f>'データ完成'!V38</f>
      </c>
      <c r="K52" s="187">
        <f>IF(J52="","",'データ完成'!X38)</f>
      </c>
      <c r="L52" s="110">
        <f>'データ完成'!M38</f>
      </c>
      <c r="M52" s="34">
        <f>'データ完成'!O38</f>
      </c>
    </row>
    <row r="53" spans="2:13" s="83" customFormat="1" ht="15" customHeight="1">
      <c r="B53" s="142">
        <v>37</v>
      </c>
      <c r="C53" s="32">
        <f>IF('データ完成'!E39=1,"男","")</f>
      </c>
      <c r="D53" s="32">
        <f>'データ完成'!H39</f>
      </c>
      <c r="E53" s="32">
        <f>'データ完成'!C39</f>
      </c>
      <c r="F53" s="33">
        <f>'データ完成'!P39</f>
      </c>
      <c r="G53" s="32">
        <f>IF(F53="","",'データ完成'!R39)</f>
      </c>
      <c r="H53" s="32">
        <f>'データ完成'!S39</f>
      </c>
      <c r="I53" s="32">
        <f>IF(H53="","",'データ完成'!U39)</f>
      </c>
      <c r="J53" s="186">
        <f>'データ完成'!V39</f>
      </c>
      <c r="K53" s="187">
        <f>IF(J53="","",'データ完成'!X39)</f>
      </c>
      <c r="L53" s="110">
        <f>'データ完成'!M39</f>
      </c>
      <c r="M53" s="34">
        <f>'データ完成'!O39</f>
      </c>
    </row>
    <row r="54" spans="2:13" s="83" customFormat="1" ht="15" customHeight="1">
      <c r="B54" s="142">
        <v>38</v>
      </c>
      <c r="C54" s="32">
        <f>IF('データ完成'!E40=1,"男","")</f>
      </c>
      <c r="D54" s="32">
        <f>'データ完成'!H40</f>
      </c>
      <c r="E54" s="32">
        <f>'データ完成'!C40</f>
      </c>
      <c r="F54" s="33">
        <f>'データ完成'!P40</f>
      </c>
      <c r="G54" s="32">
        <f>IF(F54="","",'データ完成'!R40)</f>
      </c>
      <c r="H54" s="32">
        <f>'データ完成'!S40</f>
      </c>
      <c r="I54" s="32">
        <f>IF(H54="","",'データ完成'!U40)</f>
      </c>
      <c r="J54" s="186">
        <f>'データ完成'!V40</f>
      </c>
      <c r="K54" s="187">
        <f>IF(J54="","",'データ完成'!X40)</f>
      </c>
      <c r="L54" s="110">
        <f>'データ完成'!M40</f>
      </c>
      <c r="M54" s="34">
        <f>'データ完成'!O40</f>
      </c>
    </row>
    <row r="55" spans="2:13" s="83" customFormat="1" ht="15" customHeight="1">
      <c r="B55" s="142">
        <v>39</v>
      </c>
      <c r="C55" s="32">
        <f>IF('データ完成'!E41=1,"男","")</f>
      </c>
      <c r="D55" s="32">
        <f>'データ完成'!H41</f>
      </c>
      <c r="E55" s="32">
        <f>'データ完成'!C41</f>
      </c>
      <c r="F55" s="33">
        <f>'データ完成'!P41</f>
      </c>
      <c r="G55" s="32">
        <f>IF(F55="","",'データ完成'!R41)</f>
      </c>
      <c r="H55" s="32">
        <f>'データ完成'!S41</f>
      </c>
      <c r="I55" s="32">
        <f>IF(H55="","",'データ完成'!U41)</f>
      </c>
      <c r="J55" s="186">
        <f>'データ完成'!V41</f>
      </c>
      <c r="K55" s="187">
        <f>IF(J55="","",'データ完成'!X41)</f>
      </c>
      <c r="L55" s="110">
        <f>'データ完成'!M41</f>
      </c>
      <c r="M55" s="34">
        <f>'データ完成'!O41</f>
      </c>
    </row>
    <row r="56" spans="2:13" s="83" customFormat="1" ht="15" customHeight="1">
      <c r="B56" s="142">
        <v>40</v>
      </c>
      <c r="C56" s="32">
        <f>IF('データ完成'!E42=1,"男","")</f>
      </c>
      <c r="D56" s="32">
        <f>'データ完成'!H42</f>
      </c>
      <c r="E56" s="32">
        <f>'データ完成'!C42</f>
      </c>
      <c r="F56" s="33">
        <f>'データ完成'!P42</f>
      </c>
      <c r="G56" s="32">
        <f>IF(F56="","",'データ完成'!R42)</f>
      </c>
      <c r="H56" s="32">
        <f>'データ完成'!S42</f>
      </c>
      <c r="I56" s="32">
        <f>IF(H56="","",'データ完成'!U42)</f>
      </c>
      <c r="J56" s="186">
        <f>'データ完成'!V42</f>
      </c>
      <c r="K56" s="187">
        <f>IF(J56="","",'データ完成'!X42)</f>
      </c>
      <c r="L56" s="110">
        <f>'データ完成'!M42</f>
      </c>
      <c r="M56" s="34">
        <f>'データ完成'!O42</f>
      </c>
    </row>
    <row r="57" spans="2:13" s="83" customFormat="1" ht="15" customHeight="1">
      <c r="B57" s="142">
        <v>41</v>
      </c>
      <c r="C57" s="32">
        <f>IF('データ完成'!E43=1,"男","")</f>
      </c>
      <c r="D57" s="32">
        <f>'データ完成'!H43</f>
      </c>
      <c r="E57" s="32">
        <f>'データ完成'!C43</f>
      </c>
      <c r="F57" s="33">
        <f>'データ完成'!P43</f>
      </c>
      <c r="G57" s="32">
        <f>IF(F57="","",'データ完成'!R43)</f>
      </c>
      <c r="H57" s="32">
        <f>'データ完成'!S43</f>
      </c>
      <c r="I57" s="32">
        <f>IF(H57="","",'データ完成'!U43)</f>
      </c>
      <c r="J57" s="186">
        <f>'データ完成'!V43</f>
      </c>
      <c r="K57" s="187">
        <f>IF(J57="","",'データ完成'!X43)</f>
      </c>
      <c r="L57" s="110">
        <f>'データ完成'!M43</f>
      </c>
      <c r="M57" s="34">
        <f>'データ完成'!O43</f>
      </c>
    </row>
    <row r="58" spans="2:13" s="83" customFormat="1" ht="15" customHeight="1">
      <c r="B58" s="142">
        <v>42</v>
      </c>
      <c r="C58" s="32">
        <f>IF('データ完成'!E44=1,"男","")</f>
      </c>
      <c r="D58" s="32">
        <f>'データ完成'!H44</f>
      </c>
      <c r="E58" s="32">
        <f>'データ完成'!C44</f>
      </c>
      <c r="F58" s="33">
        <f>'データ完成'!P44</f>
      </c>
      <c r="G58" s="32">
        <f>IF(F58="","",'データ完成'!R44)</f>
      </c>
      <c r="H58" s="32">
        <f>'データ完成'!S44</f>
      </c>
      <c r="I58" s="32">
        <f>IF(H58="","",'データ完成'!U44)</f>
      </c>
      <c r="J58" s="186">
        <f>'データ完成'!V44</f>
      </c>
      <c r="K58" s="187">
        <f>IF(J58="","",'データ完成'!X44)</f>
      </c>
      <c r="L58" s="110">
        <f>'データ完成'!M44</f>
      </c>
      <c r="M58" s="34">
        <f>'データ完成'!O44</f>
      </c>
    </row>
    <row r="59" spans="2:13" s="83" customFormat="1" ht="15" customHeight="1">
      <c r="B59" s="142">
        <v>43</v>
      </c>
      <c r="C59" s="32">
        <f>IF('データ完成'!E45=1,"男","")</f>
      </c>
      <c r="D59" s="32">
        <f>'データ完成'!H45</f>
      </c>
      <c r="E59" s="32">
        <f>'データ完成'!C45</f>
      </c>
      <c r="F59" s="33">
        <f>'データ完成'!P45</f>
      </c>
      <c r="G59" s="32">
        <f>IF(F59="","",'データ完成'!R45)</f>
      </c>
      <c r="H59" s="32">
        <f>'データ完成'!S45</f>
      </c>
      <c r="I59" s="32">
        <f>IF(H59="","",'データ完成'!U45)</f>
      </c>
      <c r="J59" s="186">
        <f>'データ完成'!V45</f>
      </c>
      <c r="K59" s="187">
        <f>IF(J59="","",'データ完成'!X45)</f>
      </c>
      <c r="L59" s="110">
        <f>'データ完成'!M45</f>
      </c>
      <c r="M59" s="34">
        <f>'データ完成'!O45</f>
      </c>
    </row>
    <row r="60" spans="2:13" s="83" customFormat="1" ht="15" customHeight="1">
      <c r="B60" s="142">
        <v>44</v>
      </c>
      <c r="C60" s="32">
        <f>IF('データ完成'!E46=1,"男","")</f>
      </c>
      <c r="D60" s="32">
        <f>'データ完成'!H46</f>
      </c>
      <c r="E60" s="32">
        <f>'データ完成'!C46</f>
      </c>
      <c r="F60" s="33">
        <f>'データ完成'!P46</f>
      </c>
      <c r="G60" s="32">
        <f>IF(F60="","",'データ完成'!R46)</f>
      </c>
      <c r="H60" s="32">
        <f>'データ完成'!S46</f>
      </c>
      <c r="I60" s="32">
        <f>IF(H60="","",'データ完成'!U46)</f>
      </c>
      <c r="J60" s="186">
        <f>'データ完成'!V46</f>
      </c>
      <c r="K60" s="187">
        <f>IF(J60="","",'データ完成'!X46)</f>
      </c>
      <c r="L60" s="110">
        <f>'データ完成'!M46</f>
      </c>
      <c r="M60" s="34">
        <f>'データ完成'!O46</f>
      </c>
    </row>
    <row r="61" spans="2:13" s="83" customFormat="1" ht="15" customHeight="1">
      <c r="B61" s="143">
        <v>45</v>
      </c>
      <c r="C61" s="107">
        <f>IF('データ完成'!E47=1,"男","")</f>
      </c>
      <c r="D61" s="107">
        <f>'データ完成'!H47</f>
      </c>
      <c r="E61" s="107">
        <f>'データ完成'!C47</f>
      </c>
      <c r="F61" s="108">
        <f>'データ完成'!P47</f>
      </c>
      <c r="G61" s="107">
        <f>IF(F61="","",'データ完成'!R47)</f>
      </c>
      <c r="H61" s="107">
        <f>'データ完成'!S47</f>
      </c>
      <c r="I61" s="107">
        <f>IF(H61="","",'データ完成'!U47)</f>
      </c>
      <c r="J61" s="188">
        <f>'データ完成'!V47</f>
      </c>
      <c r="K61" s="189">
        <f>IF(J61="","",'データ完成'!X47)</f>
      </c>
      <c r="L61" s="145">
        <f>'データ完成'!M47</f>
      </c>
      <c r="M61" s="146">
        <f>'データ完成'!O47</f>
      </c>
    </row>
    <row r="62" spans="10:15" ht="13.5" customHeight="1">
      <c r="J62" s="86"/>
      <c r="N62" s="83"/>
      <c r="O62" s="83"/>
    </row>
    <row r="63" spans="2:15" ht="13.5" customHeight="1">
      <c r="B63" s="248" t="s">
        <v>152</v>
      </c>
      <c r="C63" s="249"/>
      <c r="D63" s="249"/>
      <c r="E63" s="245" t="s">
        <v>153</v>
      </c>
      <c r="F63" s="248" t="s">
        <v>154</v>
      </c>
      <c r="G63" s="249"/>
      <c r="H63" s="106" t="s">
        <v>130</v>
      </c>
      <c r="I63" s="94" t="s">
        <v>68</v>
      </c>
      <c r="J63" s="86"/>
      <c r="K63" s="103" t="s">
        <v>489</v>
      </c>
      <c r="L63" s="104" t="s">
        <v>494</v>
      </c>
      <c r="M63" s="105" t="s">
        <v>495</v>
      </c>
      <c r="N63" s="83"/>
      <c r="O63" s="83"/>
    </row>
    <row r="64" spans="2:15" ht="13.5" customHeight="1">
      <c r="B64" s="35" t="s">
        <v>158</v>
      </c>
      <c r="C64" s="250" t="str">
        <f>'初期設定1'!$D$14&amp;" 名"</f>
        <v> 名</v>
      </c>
      <c r="D64" s="251"/>
      <c r="E64" s="246"/>
      <c r="F64" s="252">
        <f>'初期設定1'!$C$10</f>
        <v>0</v>
      </c>
      <c r="G64" s="253" t="s">
        <v>488</v>
      </c>
      <c r="H64" s="36">
        <f>'初期設定1'!$D$10</f>
        <v>0</v>
      </c>
      <c r="I64" s="37">
        <f>'初期設定1'!$E$10</f>
        <v>0</v>
      </c>
      <c r="J64" s="86"/>
      <c r="K64" s="103" t="s">
        <v>492</v>
      </c>
      <c r="L64" s="105">
        <f>'記録入力1'!$I$159</f>
      </c>
      <c r="M64" s="105">
        <f>'記録入力1'!$I$189</f>
      </c>
      <c r="N64" s="83"/>
      <c r="O64" s="83"/>
    </row>
    <row r="65" spans="2:13" ht="13.5" customHeight="1">
      <c r="B65" s="38" t="s">
        <v>159</v>
      </c>
      <c r="C65" s="287" t="str">
        <f>'初期設定1'!$D$15&amp;" 名"</f>
        <v> 名</v>
      </c>
      <c r="D65" s="288"/>
      <c r="E65" s="246"/>
      <c r="F65" s="289">
        <f>'初期設定1'!$C$11</f>
        <v>0</v>
      </c>
      <c r="G65" s="290" t="s">
        <v>488</v>
      </c>
      <c r="H65" s="39">
        <f>'初期設定1'!$D$11</f>
        <v>0</v>
      </c>
      <c r="I65" s="40">
        <f>'初期設定1'!$E$11</f>
        <v>0</v>
      </c>
      <c r="J65" s="86"/>
      <c r="K65" s="103" t="s">
        <v>493</v>
      </c>
      <c r="L65" s="105">
        <f>'記録入力1'!$I$165</f>
      </c>
      <c r="M65" s="105">
        <f>'記録入力1'!$I$195</f>
      </c>
    </row>
    <row r="66" spans="2:13" ht="13.5" customHeight="1">
      <c r="B66" s="41" t="s">
        <v>160</v>
      </c>
      <c r="C66" s="291" t="str">
        <f>'初期設定1'!$D$16&amp;" 名"</f>
        <v>0 名</v>
      </c>
      <c r="D66" s="292"/>
      <c r="E66" s="247"/>
      <c r="F66" s="258">
        <f>'初期設定1'!$C$12</f>
        <v>0</v>
      </c>
      <c r="G66" s="259" t="s">
        <v>488</v>
      </c>
      <c r="H66" s="42">
        <f>'初期設定1'!$D$12</f>
        <v>0</v>
      </c>
      <c r="I66" s="43">
        <f>'初期設定1'!$E$12</f>
        <v>0</v>
      </c>
      <c r="J66" s="86"/>
      <c r="K66" s="190"/>
      <c r="L66" s="191"/>
      <c r="M66" s="191"/>
    </row>
    <row r="67" spans="2:10" ht="13.5" customHeight="1">
      <c r="B67" s="87"/>
      <c r="J67" s="86"/>
    </row>
    <row r="68" spans="1:16" s="95" customFormat="1" ht="26.25" customHeight="1">
      <c r="A68" s="235" t="s">
        <v>665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</row>
    <row r="69" spans="2:16" s="95" customFormat="1" ht="3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95" customFormat="1" ht="26.25" customHeight="1">
      <c r="B70" s="237" t="s">
        <v>487</v>
      </c>
      <c r="C70" s="238"/>
      <c r="D70" s="239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="95" customFormat="1" ht="3.75" customHeight="1"/>
    <row r="72" spans="2:16" s="95" customFormat="1" ht="26.25" customHeight="1">
      <c r="B72" s="271" t="s">
        <v>60</v>
      </c>
      <c r="C72" s="271"/>
      <c r="D72" s="271"/>
      <c r="E72" s="91">
        <f>'初期設定1'!$C$3</f>
        <v>0</v>
      </c>
      <c r="F72" s="236" t="s">
        <v>61</v>
      </c>
      <c r="G72" s="236"/>
      <c r="H72" s="284">
        <f>'初期設定1'!$C$2</f>
      </c>
      <c r="I72" s="285"/>
      <c r="J72" s="285"/>
      <c r="K72" s="285"/>
      <c r="L72" s="285"/>
      <c r="M72" s="285"/>
      <c r="N72" s="285"/>
      <c r="O72" s="286"/>
      <c r="P72" s="93"/>
    </row>
    <row r="73" spans="2:15" s="95" customFormat="1" ht="3.75" customHeight="1">
      <c r="B73" s="96"/>
      <c r="C73" s="97"/>
      <c r="D73" s="98"/>
      <c r="E73" s="98"/>
      <c r="F73" s="98"/>
      <c r="G73" s="98"/>
      <c r="H73" s="98"/>
      <c r="I73" s="93"/>
      <c r="J73" s="93"/>
      <c r="K73" s="93"/>
      <c r="L73" s="93"/>
      <c r="M73" s="93"/>
      <c r="N73" s="93"/>
      <c r="O73" s="93"/>
    </row>
    <row r="74" spans="2:15" s="95" customFormat="1" ht="15" customHeight="1">
      <c r="B74" s="236" t="s">
        <v>62</v>
      </c>
      <c r="C74" s="236"/>
      <c r="D74" s="236"/>
      <c r="E74" s="240">
        <f>'初期設定1'!$C$4</f>
      </c>
      <c r="F74" s="240"/>
      <c r="G74" s="240"/>
      <c r="H74" s="263">
        <f>'初期設定1'!$C$6</f>
      </c>
      <c r="I74" s="264"/>
      <c r="J74" s="264"/>
      <c r="K74" s="264"/>
      <c r="L74" s="264"/>
      <c r="M74" s="264"/>
      <c r="N74" s="264"/>
      <c r="O74" s="265"/>
    </row>
    <row r="75" spans="2:15" s="95" customFormat="1" ht="15" customHeight="1">
      <c r="B75" s="236"/>
      <c r="C75" s="236"/>
      <c r="D75" s="236"/>
      <c r="E75" s="241">
        <f>'初期設定1'!$C$5</f>
      </c>
      <c r="F75" s="241"/>
      <c r="G75" s="241"/>
      <c r="H75" s="266"/>
      <c r="I75" s="267"/>
      <c r="J75" s="267"/>
      <c r="K75" s="267"/>
      <c r="L75" s="267"/>
      <c r="M75" s="267"/>
      <c r="N75" s="267"/>
      <c r="O75" s="268"/>
    </row>
    <row r="76" spans="2:15" s="95" customFormat="1" ht="3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2:15" s="95" customFormat="1" ht="26.25" customHeight="1">
      <c r="B77" s="278" t="s">
        <v>67</v>
      </c>
      <c r="C77" s="279"/>
      <c r="D77" s="280"/>
      <c r="E77" s="237">
        <f>'初期設定1'!$C$7</f>
        <v>0</v>
      </c>
      <c r="F77" s="238"/>
      <c r="G77" s="238"/>
      <c r="H77" s="238"/>
      <c r="I77" s="238"/>
      <c r="J77" s="238"/>
      <c r="K77" s="99" t="s">
        <v>63</v>
      </c>
      <c r="L77" s="93"/>
      <c r="N77" s="93"/>
      <c r="O77" s="93"/>
    </row>
    <row r="78" spans="2:15" s="95" customFormat="1" ht="3.75" customHeight="1">
      <c r="B78" s="100"/>
      <c r="C78" s="100"/>
      <c r="D78" s="101"/>
      <c r="E78" s="93"/>
      <c r="F78" s="93"/>
      <c r="G78" s="93"/>
      <c r="H78" s="96"/>
      <c r="I78" s="96"/>
      <c r="J78" s="96"/>
      <c r="K78" s="102"/>
      <c r="L78" s="96"/>
      <c r="N78" s="96"/>
      <c r="O78" s="93"/>
    </row>
    <row r="79" spans="2:15" s="95" customFormat="1" ht="26.25" customHeight="1">
      <c r="B79" s="281" t="s">
        <v>74</v>
      </c>
      <c r="C79" s="282"/>
      <c r="D79" s="283"/>
      <c r="E79" s="237">
        <f>'初期設定1'!$C$8</f>
        <v>0</v>
      </c>
      <c r="F79" s="238"/>
      <c r="G79" s="238"/>
      <c r="H79" s="238"/>
      <c r="I79" s="238"/>
      <c r="J79" s="238"/>
      <c r="K79" s="99" t="s">
        <v>63</v>
      </c>
      <c r="L79" s="93"/>
      <c r="N79" s="93"/>
      <c r="O79" s="93"/>
    </row>
    <row r="80" spans="2:15" ht="3.75" customHeight="1">
      <c r="B80" s="89"/>
      <c r="C80" s="89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90"/>
      <c r="O80" s="85"/>
    </row>
    <row r="81" ht="3.75" customHeight="1" thickBot="1"/>
    <row r="82" spans="2:15" s="29" customFormat="1" ht="15" customHeight="1">
      <c r="B82" s="272" t="s">
        <v>486</v>
      </c>
      <c r="C82" s="254" t="s">
        <v>64</v>
      </c>
      <c r="D82" s="256" t="s">
        <v>485</v>
      </c>
      <c r="E82" s="256" t="s">
        <v>602</v>
      </c>
      <c r="F82" s="260" t="s">
        <v>65</v>
      </c>
      <c r="G82" s="261"/>
      <c r="H82" s="261"/>
      <c r="I82" s="261"/>
      <c r="J82" s="261"/>
      <c r="K82" s="262"/>
      <c r="L82" s="274" t="s">
        <v>155</v>
      </c>
      <c r="M82" s="276" t="s">
        <v>156</v>
      </c>
      <c r="N82" s="269" t="s">
        <v>505</v>
      </c>
      <c r="O82" s="270"/>
    </row>
    <row r="83" spans="2:15" s="29" customFormat="1" ht="15" customHeight="1" thickBot="1">
      <c r="B83" s="273"/>
      <c r="C83" s="255"/>
      <c r="D83" s="257"/>
      <c r="E83" s="257"/>
      <c r="F83" s="144" t="s">
        <v>1</v>
      </c>
      <c r="G83" s="111" t="s">
        <v>3</v>
      </c>
      <c r="H83" s="144" t="s">
        <v>1</v>
      </c>
      <c r="I83" s="111" t="s">
        <v>3</v>
      </c>
      <c r="J83" s="184" t="s">
        <v>1</v>
      </c>
      <c r="K83" s="185" t="s">
        <v>3</v>
      </c>
      <c r="L83" s="275"/>
      <c r="M83" s="277"/>
      <c r="N83" s="147" t="s">
        <v>506</v>
      </c>
      <c r="O83" s="148" t="s">
        <v>507</v>
      </c>
    </row>
    <row r="84" spans="2:15" s="83" customFormat="1" ht="15" customHeight="1" thickTop="1">
      <c r="B84" s="141">
        <v>46</v>
      </c>
      <c r="C84" s="30">
        <f>IF('データ完成'!E48=1,"男","")</f>
      </c>
      <c r="D84" s="30">
        <f>'データ完成'!H48</f>
      </c>
      <c r="E84" s="30">
        <f>'データ完成'!C48</f>
      </c>
      <c r="F84" s="33">
        <f>'データ完成'!P48</f>
      </c>
      <c r="G84" s="32">
        <f>IF(F84="","",'データ完成'!R48)</f>
      </c>
      <c r="H84" s="32">
        <f>'データ完成'!S48</f>
      </c>
      <c r="I84" s="32">
        <f>IF(H84="","",'データ完成'!U48)</f>
      </c>
      <c r="J84" s="186">
        <f>'データ完成'!V48</f>
      </c>
      <c r="K84" s="187">
        <f>IF(J84="","",'データ完成'!X48)</f>
      </c>
      <c r="L84" s="109">
        <f>'データ完成'!M48</f>
      </c>
      <c r="M84" s="31">
        <f>'データ完成'!O48</f>
      </c>
      <c r="N84" s="149" t="s">
        <v>34</v>
      </c>
      <c r="O84" s="150">
        <f>COUNT('記録入力1'!$E$4:$E$28)</f>
        <v>0</v>
      </c>
    </row>
    <row r="85" spans="2:15" s="83" customFormat="1" ht="15" customHeight="1">
      <c r="B85" s="142">
        <v>47</v>
      </c>
      <c r="C85" s="32">
        <f>IF('データ完成'!E49=1,"男","")</f>
      </c>
      <c r="D85" s="32">
        <f>'データ完成'!H49</f>
      </c>
      <c r="E85" s="32">
        <f>'データ完成'!C49</f>
      </c>
      <c r="F85" s="33">
        <f>'データ完成'!P49</f>
      </c>
      <c r="G85" s="32">
        <f>IF(F85="","",'データ完成'!R49)</f>
      </c>
      <c r="H85" s="32">
        <f>'データ完成'!S49</f>
      </c>
      <c r="I85" s="32">
        <f>IF(H85="","",'データ完成'!U49)</f>
      </c>
      <c r="J85" s="186">
        <f>'データ完成'!V49</f>
      </c>
      <c r="K85" s="187">
        <f>IF(J85="","",'データ完成'!X49)</f>
      </c>
      <c r="L85" s="110">
        <f>'データ完成'!M49</f>
      </c>
      <c r="M85" s="34">
        <f>'データ完成'!O49</f>
      </c>
      <c r="N85" s="151" t="s">
        <v>35</v>
      </c>
      <c r="O85" s="152">
        <f>COUNT('記録入力1'!$E$29:$E$48)</f>
        <v>0</v>
      </c>
    </row>
    <row r="86" spans="2:15" s="83" customFormat="1" ht="15" customHeight="1">
      <c r="B86" s="142">
        <v>48</v>
      </c>
      <c r="C86" s="32">
        <f>IF('データ完成'!E50=1,"男","")</f>
      </c>
      <c r="D86" s="32">
        <f>'データ完成'!H50</f>
      </c>
      <c r="E86" s="32">
        <f>'データ完成'!C50</f>
      </c>
      <c r="F86" s="33">
        <f>'データ完成'!P50</f>
      </c>
      <c r="G86" s="32">
        <f>IF(F86="","",'データ完成'!R50)</f>
      </c>
      <c r="H86" s="32">
        <f>'データ完成'!S50</f>
      </c>
      <c r="I86" s="32">
        <f>IF(H86="","",'データ完成'!U50)</f>
      </c>
      <c r="J86" s="186">
        <f>'データ完成'!V50</f>
      </c>
      <c r="K86" s="187">
        <f>IF(J86="","",'データ完成'!X50)</f>
      </c>
      <c r="L86" s="110">
        <f>'データ完成'!M50</f>
      </c>
      <c r="M86" s="34">
        <f>'データ完成'!O50</f>
      </c>
      <c r="N86" s="151" t="s">
        <v>36</v>
      </c>
      <c r="O86" s="152">
        <f>COUNT('記録入力1'!$E$49:$E$63)</f>
        <v>0</v>
      </c>
    </row>
    <row r="87" spans="2:15" s="83" customFormat="1" ht="15" customHeight="1">
      <c r="B87" s="142">
        <v>49</v>
      </c>
      <c r="C87" s="32">
        <f>IF('データ完成'!E51=1,"男","")</f>
      </c>
      <c r="D87" s="32">
        <f>'データ完成'!H51</f>
      </c>
      <c r="E87" s="32">
        <f>'データ完成'!C51</f>
      </c>
      <c r="F87" s="33">
        <f>'データ完成'!P51</f>
      </c>
      <c r="G87" s="32">
        <f>IF(F87="","",'データ完成'!R51)</f>
      </c>
      <c r="H87" s="32">
        <f>'データ完成'!S51</f>
      </c>
      <c r="I87" s="32">
        <f>IF(H87="","",'データ完成'!U51)</f>
      </c>
      <c r="J87" s="186">
        <f>'データ完成'!V51</f>
      </c>
      <c r="K87" s="187">
        <f>IF(J87="","",'データ完成'!X51)</f>
      </c>
      <c r="L87" s="110">
        <f>'データ完成'!M51</f>
      </c>
      <c r="M87" s="34">
        <f>'データ完成'!O51</f>
      </c>
      <c r="N87" s="151" t="s">
        <v>37</v>
      </c>
      <c r="O87" s="152">
        <f>COUNT('記録入力1'!$E$64:$E$78)</f>
        <v>0</v>
      </c>
    </row>
    <row r="88" spans="2:15" s="83" customFormat="1" ht="15" customHeight="1">
      <c r="B88" s="142">
        <v>50</v>
      </c>
      <c r="C88" s="32">
        <f>IF('データ完成'!E52=1,"男","")</f>
      </c>
      <c r="D88" s="32">
        <f>'データ完成'!H52</f>
      </c>
      <c r="E88" s="32">
        <f>'データ完成'!C52</f>
      </c>
      <c r="F88" s="33">
        <f>'データ完成'!P52</f>
      </c>
      <c r="G88" s="32">
        <f>IF(F88="","",'データ完成'!R52)</f>
      </c>
      <c r="H88" s="32">
        <f>'データ完成'!S52</f>
      </c>
      <c r="I88" s="32">
        <f>IF(H88="","",'データ完成'!U52)</f>
      </c>
      <c r="J88" s="186">
        <f>'データ完成'!V52</f>
      </c>
      <c r="K88" s="187">
        <f>IF(J88="","",'データ完成'!X52)</f>
      </c>
      <c r="L88" s="110">
        <f>'データ完成'!M52</f>
      </c>
      <c r="M88" s="34">
        <f>'データ完成'!O52</f>
      </c>
      <c r="N88" s="151" t="s">
        <v>38</v>
      </c>
      <c r="O88" s="152">
        <f>COUNT('記録入力1'!$E$79:$E$93)</f>
        <v>0</v>
      </c>
    </row>
    <row r="89" spans="2:15" s="83" customFormat="1" ht="15" customHeight="1">
      <c r="B89" s="142">
        <v>51</v>
      </c>
      <c r="C89" s="32">
        <f>IF('データ完成'!E53=1,"男","")</f>
      </c>
      <c r="D89" s="32">
        <f>'データ完成'!H53</f>
      </c>
      <c r="E89" s="32">
        <f>'データ完成'!C53</f>
      </c>
      <c r="F89" s="33">
        <f>'データ完成'!P53</f>
      </c>
      <c r="G89" s="32">
        <f>IF(F89="","",'データ完成'!R53)</f>
      </c>
      <c r="H89" s="32">
        <f>'データ完成'!S53</f>
      </c>
      <c r="I89" s="32">
        <f>IF(H89="","",'データ完成'!U53)</f>
      </c>
      <c r="J89" s="186">
        <f>'データ完成'!V53</f>
      </c>
      <c r="K89" s="187">
        <f>IF(J89="","",'データ完成'!X53)</f>
      </c>
      <c r="L89" s="110">
        <f>'データ完成'!M53</f>
      </c>
      <c r="M89" s="34">
        <f>'データ完成'!O53</f>
      </c>
      <c r="N89" s="151" t="s">
        <v>39</v>
      </c>
      <c r="O89" s="152">
        <f>COUNT('記録入力1'!$E$102:$E$126)</f>
        <v>0</v>
      </c>
    </row>
    <row r="90" spans="2:15" s="83" customFormat="1" ht="15" customHeight="1">
      <c r="B90" s="142">
        <v>52</v>
      </c>
      <c r="C90" s="32">
        <f>IF('データ完成'!E54=1,"男","")</f>
      </c>
      <c r="D90" s="32">
        <f>'データ完成'!H54</f>
      </c>
      <c r="E90" s="32">
        <f>'データ完成'!C54</f>
      </c>
      <c r="F90" s="33">
        <f>'データ完成'!P54</f>
      </c>
      <c r="G90" s="32">
        <f>IF(F90="","",'データ完成'!R54)</f>
      </c>
      <c r="H90" s="32">
        <f>'データ完成'!S54</f>
      </c>
      <c r="I90" s="32">
        <f>IF(H90="","",'データ完成'!U54)</f>
      </c>
      <c r="J90" s="186">
        <f>'データ完成'!V54</f>
      </c>
      <c r="K90" s="187">
        <f>IF(J90="","",'データ完成'!X54)</f>
      </c>
      <c r="L90" s="110">
        <f>'データ完成'!M54</f>
      </c>
      <c r="M90" s="34">
        <f>'データ完成'!O54</f>
      </c>
      <c r="N90" s="151" t="s">
        <v>40</v>
      </c>
      <c r="O90" s="152">
        <f>COUNT('記録入力1'!$E$127:$E$134)</f>
        <v>0</v>
      </c>
    </row>
    <row r="91" spans="2:15" s="83" customFormat="1" ht="15" customHeight="1">
      <c r="B91" s="142">
        <v>53</v>
      </c>
      <c r="C91" s="32">
        <f>IF('データ完成'!E55=1,"男","")</f>
      </c>
      <c r="D91" s="32">
        <f>'データ完成'!H55</f>
      </c>
      <c r="E91" s="32">
        <f>'データ完成'!C55</f>
      </c>
      <c r="F91" s="33">
        <f>'データ完成'!P55</f>
      </c>
      <c r="G91" s="32">
        <f>IF(F91="","",'データ完成'!R55)</f>
      </c>
      <c r="H91" s="32">
        <f>'データ完成'!S55</f>
      </c>
      <c r="I91" s="32">
        <f>IF(H91="","",'データ完成'!U55)</f>
      </c>
      <c r="J91" s="186">
        <f>'データ完成'!V55</f>
      </c>
      <c r="K91" s="187">
        <f>IF(J91="","",'データ完成'!X55)</f>
      </c>
      <c r="L91" s="110">
        <f>'データ完成'!M55</f>
      </c>
      <c r="M91" s="34">
        <f>'データ完成'!O55</f>
      </c>
      <c r="N91" s="151" t="s">
        <v>41</v>
      </c>
      <c r="O91" s="152">
        <f>COUNT('記録入力1'!$E$135:$E$142)</f>
        <v>0</v>
      </c>
    </row>
    <row r="92" spans="2:15" s="83" customFormat="1" ht="15" customHeight="1">
      <c r="B92" s="142">
        <v>54</v>
      </c>
      <c r="C92" s="32">
        <f>IF('データ完成'!E56=1,"男","")</f>
      </c>
      <c r="D92" s="32">
        <f>'データ完成'!H56</f>
      </c>
      <c r="E92" s="32">
        <f>'データ完成'!C56</f>
      </c>
      <c r="F92" s="33">
        <f>'データ完成'!P56</f>
      </c>
      <c r="G92" s="32">
        <f>IF(F92="","",'データ完成'!R56)</f>
      </c>
      <c r="H92" s="32">
        <f>'データ完成'!S56</f>
      </c>
      <c r="I92" s="32">
        <f>IF(H92="","",'データ完成'!U56)</f>
      </c>
      <c r="J92" s="186">
        <f>'データ完成'!V56</f>
      </c>
      <c r="K92" s="187">
        <f>IF(J92="","",'データ完成'!X56)</f>
      </c>
      <c r="L92" s="110">
        <f>'データ完成'!M56</f>
      </c>
      <c r="M92" s="34">
        <f>'データ完成'!O56</f>
      </c>
      <c r="N92" s="151" t="s">
        <v>521</v>
      </c>
      <c r="O92" s="152">
        <f>COUNT('記録入力1'!$E$143:$E$150)</f>
        <v>0</v>
      </c>
    </row>
    <row r="93" spans="2:15" s="83" customFormat="1" ht="15" customHeight="1">
      <c r="B93" s="142">
        <v>55</v>
      </c>
      <c r="C93" s="32">
        <f>IF('データ完成'!E57=1,"男","")</f>
      </c>
      <c r="D93" s="32">
        <f>'データ完成'!H57</f>
      </c>
      <c r="E93" s="32">
        <f>'データ完成'!C57</f>
      </c>
      <c r="F93" s="33">
        <f>'データ完成'!P57</f>
      </c>
      <c r="G93" s="32">
        <f>IF(F93="","",'データ完成'!R57)</f>
      </c>
      <c r="H93" s="32">
        <f>'データ完成'!S57</f>
      </c>
      <c r="I93" s="32">
        <f>IF(H93="","",'データ完成'!U57)</f>
      </c>
      <c r="J93" s="186">
        <f>'データ完成'!V57</f>
      </c>
      <c r="K93" s="187">
        <f>IF(J93="","",'データ完成'!X57)</f>
      </c>
      <c r="L93" s="110">
        <f>'データ完成'!M57</f>
      </c>
      <c r="M93" s="34">
        <f>'データ完成'!O57</f>
      </c>
      <c r="N93" s="151" t="s">
        <v>43</v>
      </c>
      <c r="O93" s="152">
        <f>COUNT('記録入力1'!$E$151:$E$158)</f>
        <v>0</v>
      </c>
    </row>
    <row r="94" spans="2:15" s="83" customFormat="1" ht="15" customHeight="1">
      <c r="B94" s="142">
        <v>56</v>
      </c>
      <c r="C94" s="32">
        <f>IF('データ完成'!E58=1,"男","")</f>
      </c>
      <c r="D94" s="32">
        <f>'データ完成'!H58</f>
      </c>
      <c r="E94" s="32">
        <f>'データ完成'!C58</f>
      </c>
      <c r="F94" s="33">
        <f>'データ完成'!P58</f>
      </c>
      <c r="G94" s="32">
        <f>IF(F94="","",'データ完成'!R58)</f>
      </c>
      <c r="H94" s="32">
        <f>'データ完成'!S58</f>
      </c>
      <c r="I94" s="32">
        <f>IF(H94="","",'データ完成'!U58)</f>
      </c>
      <c r="J94" s="186">
        <f>'データ完成'!V58</f>
      </c>
      <c r="K94" s="187">
        <f>IF(J94="","",'データ完成'!X58)</f>
      </c>
      <c r="L94" s="110">
        <f>'データ完成'!M58</f>
      </c>
      <c r="M94" s="34">
        <f>'データ完成'!O58</f>
      </c>
      <c r="N94" s="151" t="s">
        <v>514</v>
      </c>
      <c r="O94" s="152">
        <f>COUNT('記録入力1'!$E$159,'記録入力1'!$E$165,'記録入力1'!$E$171,'記録入力1'!$E$177,'記録入力1'!$E$183)</f>
        <v>0</v>
      </c>
    </row>
    <row r="95" spans="2:15" s="83" customFormat="1" ht="15" customHeight="1">
      <c r="B95" s="142">
        <v>57</v>
      </c>
      <c r="C95" s="32">
        <f>IF('データ完成'!E59=1,"男","")</f>
      </c>
      <c r="D95" s="32">
        <f>'データ完成'!H59</f>
      </c>
      <c r="E95" s="32">
        <f>'データ完成'!C59</f>
      </c>
      <c r="F95" s="33">
        <f>'データ完成'!P59</f>
      </c>
      <c r="G95" s="32">
        <f>IF(F95="","",'データ完成'!R59)</f>
      </c>
      <c r="H95" s="32">
        <f>'データ完成'!S59</f>
      </c>
      <c r="I95" s="32">
        <f>IF(H95="","",'データ完成'!U59)</f>
      </c>
      <c r="J95" s="186">
        <f>'データ完成'!V59</f>
      </c>
      <c r="K95" s="187">
        <f>IF(J95="","",'データ完成'!X59)</f>
      </c>
      <c r="L95" s="110">
        <f>'データ完成'!M59</f>
      </c>
      <c r="M95" s="34">
        <f>'データ完成'!O59</f>
      </c>
      <c r="N95" s="151" t="s">
        <v>515</v>
      </c>
      <c r="O95" s="152">
        <f>COUNT('記録入力1'!$E$189,'記録入力1'!$E$195,'記録入力1'!$E$201,'記録入力1'!$E$207,'記録入力1'!$E$213)</f>
        <v>0</v>
      </c>
    </row>
    <row r="96" spans="2:15" s="83" customFormat="1" ht="15" customHeight="1">
      <c r="B96" s="142">
        <v>58</v>
      </c>
      <c r="C96" s="32">
        <f>IF('データ完成'!E60=1,"男","")</f>
      </c>
      <c r="D96" s="32">
        <f>'データ完成'!H60</f>
      </c>
      <c r="E96" s="32">
        <f>'データ完成'!C60</f>
      </c>
      <c r="F96" s="33">
        <f>'データ完成'!P60</f>
      </c>
      <c r="G96" s="32">
        <f>IF(F96="","",'データ完成'!R60)</f>
      </c>
      <c r="H96" s="32">
        <f>'データ完成'!S60</f>
      </c>
      <c r="I96" s="32">
        <f>IF(H96="","",'データ完成'!U60)</f>
      </c>
      <c r="J96" s="186">
        <f>'データ完成'!V60</f>
      </c>
      <c r="K96" s="187">
        <f>IF(J96="","",'データ完成'!X60)</f>
      </c>
      <c r="L96" s="110">
        <f>'データ完成'!M60</f>
      </c>
      <c r="M96" s="34">
        <f>'データ完成'!O60</f>
      </c>
      <c r="N96" s="151" t="s">
        <v>516</v>
      </c>
      <c r="O96" s="152">
        <f>COUNT('記録入力1'!$E$219:$E$226)</f>
        <v>0</v>
      </c>
    </row>
    <row r="97" spans="2:15" s="83" customFormat="1" ht="15" customHeight="1">
      <c r="B97" s="142">
        <v>59</v>
      </c>
      <c r="C97" s="32">
        <f>IF('データ完成'!E61=1,"男","")</f>
      </c>
      <c r="D97" s="32">
        <f>'データ完成'!H61</f>
      </c>
      <c r="E97" s="32">
        <f>'データ完成'!C61</f>
      </c>
      <c r="F97" s="33">
        <f>'データ完成'!P61</f>
      </c>
      <c r="G97" s="32">
        <f>IF(F97="","",'データ完成'!R61)</f>
      </c>
      <c r="H97" s="32">
        <f>'データ完成'!S61</f>
      </c>
      <c r="I97" s="32">
        <f>IF(H97="","",'データ完成'!U61)</f>
      </c>
      <c r="J97" s="186">
        <f>'データ完成'!V61</f>
      </c>
      <c r="K97" s="187">
        <f>IF(J97="","",'データ完成'!X61)</f>
      </c>
      <c r="L97" s="110">
        <f>'データ完成'!M61</f>
      </c>
      <c r="M97" s="34">
        <f>'データ完成'!O61</f>
      </c>
      <c r="N97" s="151" t="s">
        <v>523</v>
      </c>
      <c r="O97" s="152">
        <f>COUNT('記録入力1'!$E$227:$E$232)</f>
        <v>0</v>
      </c>
    </row>
    <row r="98" spans="2:15" s="83" customFormat="1" ht="15" customHeight="1">
      <c r="B98" s="142">
        <v>60</v>
      </c>
      <c r="C98" s="32">
        <f>IF('データ完成'!E62=1,"男","")</f>
      </c>
      <c r="D98" s="32">
        <f>'データ完成'!H62</f>
      </c>
      <c r="E98" s="32">
        <f>'データ完成'!C62</f>
      </c>
      <c r="F98" s="33">
        <f>'データ完成'!P62</f>
      </c>
      <c r="G98" s="32">
        <f>IF(F98="","",'データ完成'!R62)</f>
      </c>
      <c r="H98" s="32">
        <f>'データ完成'!S62</f>
      </c>
      <c r="I98" s="32">
        <f>IF(H98="","",'データ完成'!U62)</f>
      </c>
      <c r="J98" s="186">
        <f>'データ完成'!V62</f>
      </c>
      <c r="K98" s="187">
        <f>IF(J98="","",'データ完成'!X62)</f>
      </c>
      <c r="L98" s="110">
        <f>'データ完成'!M62</f>
      </c>
      <c r="M98" s="34">
        <f>'データ完成'!O62</f>
      </c>
      <c r="N98" s="151" t="s">
        <v>517</v>
      </c>
      <c r="O98" s="152">
        <f>COUNT('記録入力1'!$E$233:$E$247)</f>
        <v>0</v>
      </c>
    </row>
    <row r="99" spans="2:15" s="83" customFormat="1" ht="15" customHeight="1">
      <c r="B99" s="142">
        <v>61</v>
      </c>
      <c r="C99" s="32">
        <f>IF('データ完成'!E63=1,"男","")</f>
      </c>
      <c r="D99" s="32">
        <f>'データ完成'!H63</f>
      </c>
      <c r="E99" s="32">
        <f>'データ完成'!C63</f>
      </c>
      <c r="F99" s="33">
        <f>'データ完成'!P63</f>
      </c>
      <c r="G99" s="32">
        <f>IF(F99="","",'データ完成'!R63)</f>
      </c>
      <c r="H99" s="32">
        <f>'データ完成'!S63</f>
      </c>
      <c r="I99" s="32">
        <f>IF(H99="","",'データ完成'!U63)</f>
      </c>
      <c r="J99" s="186">
        <f>'データ完成'!V63</f>
      </c>
      <c r="K99" s="187">
        <f>IF(J99="","",'データ完成'!X63)</f>
      </c>
      <c r="L99" s="110">
        <f>'データ完成'!M63</f>
      </c>
      <c r="M99" s="34">
        <f>'データ完成'!O63</f>
      </c>
      <c r="N99" s="151" t="s">
        <v>10</v>
      </c>
      <c r="O99" s="152">
        <f>COUNT('記録入力1'!$E$248:$E$255)</f>
        <v>0</v>
      </c>
    </row>
    <row r="100" spans="2:15" s="83" customFormat="1" ht="15" customHeight="1">
      <c r="B100" s="142">
        <v>62</v>
      </c>
      <c r="C100" s="32">
        <f>IF('データ完成'!E64=1,"男","")</f>
      </c>
      <c r="D100" s="32">
        <f>'データ完成'!H64</f>
      </c>
      <c r="E100" s="32">
        <f>'データ完成'!C64</f>
      </c>
      <c r="F100" s="33">
        <f>'データ完成'!P64</f>
      </c>
      <c r="G100" s="32">
        <f>IF(F100="","",'データ完成'!R64)</f>
      </c>
      <c r="H100" s="32">
        <f>'データ完成'!S64</f>
      </c>
      <c r="I100" s="32">
        <f>IF(H100="","",'データ完成'!U64)</f>
      </c>
      <c r="J100" s="186">
        <f>'データ完成'!V64</f>
      </c>
      <c r="K100" s="187">
        <f>IF(J100="","",'データ完成'!X64)</f>
      </c>
      <c r="L100" s="110">
        <f>'データ完成'!M64</f>
      </c>
      <c r="M100" s="34">
        <f>'データ完成'!O64</f>
      </c>
      <c r="N100" s="151" t="s">
        <v>11</v>
      </c>
      <c r="O100" s="152">
        <f>COUNT('記録入力1'!$E$256:$E$263)</f>
        <v>0</v>
      </c>
    </row>
    <row r="101" spans="2:15" s="83" customFormat="1" ht="15" customHeight="1">
      <c r="B101" s="142">
        <v>63</v>
      </c>
      <c r="C101" s="32">
        <f>IF('データ完成'!E65=1,"男","")</f>
      </c>
      <c r="D101" s="32">
        <f>'データ完成'!H65</f>
      </c>
      <c r="E101" s="32">
        <f>'データ完成'!C65</f>
      </c>
      <c r="F101" s="33">
        <f>'データ完成'!P65</f>
      </c>
      <c r="G101" s="32">
        <f>IF(F101="","",'データ完成'!R65)</f>
      </c>
      <c r="H101" s="32">
        <f>'データ完成'!S65</f>
      </c>
      <c r="I101" s="32">
        <f>IF(H101="","",'データ完成'!U65)</f>
      </c>
      <c r="J101" s="186">
        <f>'データ完成'!V65</f>
      </c>
      <c r="K101" s="187">
        <f>IF(J101="","",'データ完成'!X65)</f>
      </c>
      <c r="L101" s="110">
        <f>'データ完成'!M65</f>
      </c>
      <c r="M101" s="34">
        <f>'データ完成'!O65</f>
      </c>
      <c r="N101" s="151" t="s">
        <v>518</v>
      </c>
      <c r="O101" s="152">
        <f>COUNT('記録入力1'!$E$264:$E$271)</f>
        <v>0</v>
      </c>
    </row>
    <row r="102" spans="2:15" s="83" customFormat="1" ht="15" customHeight="1">
      <c r="B102" s="142">
        <v>64</v>
      </c>
      <c r="C102" s="32">
        <f>IF('データ完成'!E66=1,"男","")</f>
      </c>
      <c r="D102" s="32">
        <f>'データ完成'!H66</f>
      </c>
      <c r="E102" s="32">
        <f>'データ完成'!C66</f>
      </c>
      <c r="F102" s="33">
        <f>'データ完成'!P66</f>
      </c>
      <c r="G102" s="32">
        <f>IF(F102="","",'データ完成'!R66)</f>
      </c>
      <c r="H102" s="32">
        <f>'データ完成'!S66</f>
      </c>
      <c r="I102" s="32">
        <f>IF(H102="","",'データ完成'!U66)</f>
      </c>
      <c r="J102" s="186">
        <f>'データ完成'!V66</f>
      </c>
      <c r="K102" s="187">
        <f>IF(J102="","",'データ完成'!X66)</f>
      </c>
      <c r="L102" s="110">
        <f>'データ完成'!M66</f>
      </c>
      <c r="M102" s="34">
        <f>'データ完成'!O66</f>
      </c>
      <c r="N102" s="151" t="s">
        <v>524</v>
      </c>
      <c r="O102" s="152">
        <f>COUNT('記録入力1'!$E$272:$E$277)</f>
        <v>0</v>
      </c>
    </row>
    <row r="103" spans="2:15" s="83" customFormat="1" ht="15" customHeight="1" thickBot="1">
      <c r="B103" s="142">
        <v>65</v>
      </c>
      <c r="C103" s="32">
        <f>IF('データ完成'!E67=1,"男","")</f>
      </c>
      <c r="D103" s="32">
        <f>'データ完成'!H67</f>
      </c>
      <c r="E103" s="32">
        <f>'データ完成'!C67</f>
      </c>
      <c r="F103" s="33">
        <f>'データ完成'!P67</f>
      </c>
      <c r="G103" s="32">
        <f>IF(F103="","",'データ完成'!R67)</f>
      </c>
      <c r="H103" s="32">
        <f>'データ完成'!S67</f>
      </c>
      <c r="I103" s="32">
        <f>IF(H103="","",'データ完成'!U67)</f>
      </c>
      <c r="J103" s="186">
        <f>'データ完成'!V67</f>
      </c>
      <c r="K103" s="187">
        <f>IF(J103="","",'データ完成'!X67)</f>
      </c>
      <c r="L103" s="110">
        <f>'データ完成'!M67</f>
      </c>
      <c r="M103" s="34">
        <f>'データ完成'!O67</f>
      </c>
      <c r="N103" s="153" t="s">
        <v>13</v>
      </c>
      <c r="O103" s="154">
        <f>COUNT('記録入力1'!$E$278:$E$285)</f>
        <v>0</v>
      </c>
    </row>
    <row r="104" spans="2:13" s="83" customFormat="1" ht="15" customHeight="1">
      <c r="B104" s="142">
        <v>66</v>
      </c>
      <c r="C104" s="32">
        <f>IF('データ完成'!E68=1,"男","")</f>
      </c>
      <c r="D104" s="32">
        <f>'データ完成'!H68</f>
      </c>
      <c r="E104" s="32">
        <f>'データ完成'!C68</f>
      </c>
      <c r="F104" s="33">
        <f>'データ完成'!P68</f>
      </c>
      <c r="G104" s="32">
        <f>IF(F104="","",'データ完成'!R68)</f>
      </c>
      <c r="H104" s="32">
        <f>'データ完成'!S68</f>
      </c>
      <c r="I104" s="32">
        <f>IF(H104="","",'データ完成'!U68)</f>
      </c>
      <c r="J104" s="186">
        <f>'データ完成'!V68</f>
      </c>
      <c r="K104" s="187">
        <f>IF(J104="","",'データ完成'!X68)</f>
      </c>
      <c r="L104" s="110">
        <f>'データ完成'!M68</f>
      </c>
      <c r="M104" s="34">
        <f>'データ完成'!O68</f>
      </c>
    </row>
    <row r="105" spans="2:13" s="83" customFormat="1" ht="15" customHeight="1">
      <c r="B105" s="142">
        <v>67</v>
      </c>
      <c r="C105" s="32">
        <f>IF('データ完成'!E69=1,"男","")</f>
      </c>
      <c r="D105" s="32">
        <f>'データ完成'!H69</f>
      </c>
      <c r="E105" s="32">
        <f>'データ完成'!C69</f>
      </c>
      <c r="F105" s="33">
        <f>'データ完成'!P69</f>
      </c>
      <c r="G105" s="32">
        <f>IF(F105="","",'データ完成'!R69)</f>
      </c>
      <c r="H105" s="32">
        <f>'データ完成'!S69</f>
      </c>
      <c r="I105" s="32">
        <f>IF(H105="","",'データ完成'!U69)</f>
      </c>
      <c r="J105" s="186">
        <f>'データ完成'!V69</f>
      </c>
      <c r="K105" s="187">
        <f>IF(J105="","",'データ完成'!X69)</f>
      </c>
      <c r="L105" s="110">
        <f>'データ完成'!M69</f>
      </c>
      <c r="M105" s="34">
        <f>'データ完成'!O69</f>
      </c>
    </row>
    <row r="106" spans="2:13" s="83" customFormat="1" ht="15" customHeight="1">
      <c r="B106" s="142">
        <v>68</v>
      </c>
      <c r="C106" s="32">
        <f>IF('データ完成'!E70=1,"男","")</f>
      </c>
      <c r="D106" s="32">
        <f>'データ完成'!H70</f>
      </c>
      <c r="E106" s="32">
        <f>'データ完成'!C70</f>
      </c>
      <c r="F106" s="33">
        <f>'データ完成'!P70</f>
      </c>
      <c r="G106" s="32">
        <f>IF(F106="","",'データ完成'!R70)</f>
      </c>
      <c r="H106" s="32">
        <f>'データ完成'!S70</f>
      </c>
      <c r="I106" s="32">
        <f>IF(H106="","",'データ完成'!U70)</f>
      </c>
      <c r="J106" s="186">
        <f>'データ完成'!V70</f>
      </c>
      <c r="K106" s="187">
        <f>IF(J106="","",'データ完成'!X70)</f>
      </c>
      <c r="L106" s="110">
        <f>'データ完成'!M70</f>
      </c>
      <c r="M106" s="34">
        <f>'データ完成'!O70</f>
      </c>
    </row>
    <row r="107" spans="2:13" s="83" customFormat="1" ht="15" customHeight="1">
      <c r="B107" s="142">
        <v>69</v>
      </c>
      <c r="C107" s="32">
        <f>IF('データ完成'!E71=1,"男","")</f>
      </c>
      <c r="D107" s="32">
        <f>'データ完成'!H71</f>
      </c>
      <c r="E107" s="32">
        <f>'データ完成'!C71</f>
      </c>
      <c r="F107" s="33">
        <f>'データ完成'!P71</f>
      </c>
      <c r="G107" s="32">
        <f>IF(F107="","",'データ完成'!R71)</f>
      </c>
      <c r="H107" s="32">
        <f>'データ完成'!S71</f>
      </c>
      <c r="I107" s="32">
        <f>IF(H107="","",'データ完成'!U71)</f>
      </c>
      <c r="J107" s="186">
        <f>'データ完成'!V71</f>
      </c>
      <c r="K107" s="187">
        <f>IF(J107="","",'データ完成'!X71)</f>
      </c>
      <c r="L107" s="110">
        <f>'データ完成'!M71</f>
      </c>
      <c r="M107" s="34">
        <f>'データ完成'!O71</f>
      </c>
    </row>
    <row r="108" spans="2:13" s="83" customFormat="1" ht="15" customHeight="1">
      <c r="B108" s="142">
        <v>70</v>
      </c>
      <c r="C108" s="32">
        <f>IF('データ完成'!E72=1,"男","")</f>
      </c>
      <c r="D108" s="32">
        <f>'データ完成'!H72</f>
      </c>
      <c r="E108" s="32">
        <f>'データ完成'!C72</f>
      </c>
      <c r="F108" s="33">
        <f>'データ完成'!P72</f>
      </c>
      <c r="G108" s="32">
        <f>IF(F108="","",'データ完成'!R72)</f>
      </c>
      <c r="H108" s="32">
        <f>'データ完成'!S72</f>
      </c>
      <c r="I108" s="32">
        <f>IF(H108="","",'データ完成'!U72)</f>
      </c>
      <c r="J108" s="186">
        <f>'データ完成'!V72</f>
      </c>
      <c r="K108" s="187">
        <f>IF(J108="","",'データ完成'!X72)</f>
      </c>
      <c r="L108" s="110">
        <f>'データ完成'!M72</f>
      </c>
      <c r="M108" s="34">
        <f>'データ完成'!O72</f>
      </c>
    </row>
    <row r="109" spans="2:13" s="83" customFormat="1" ht="15" customHeight="1">
      <c r="B109" s="142">
        <v>71</v>
      </c>
      <c r="C109" s="32">
        <f>IF('データ完成'!E73=1,"男","")</f>
      </c>
      <c r="D109" s="32">
        <f>'データ完成'!H73</f>
      </c>
      <c r="E109" s="32">
        <f>'データ完成'!C73</f>
      </c>
      <c r="F109" s="33">
        <f>'データ完成'!P73</f>
      </c>
      <c r="G109" s="32">
        <f>IF(F109="","",'データ完成'!R73)</f>
      </c>
      <c r="H109" s="32">
        <f>'データ完成'!S73</f>
      </c>
      <c r="I109" s="32">
        <f>IF(H109="","",'データ完成'!U73)</f>
      </c>
      <c r="J109" s="186">
        <f>'データ完成'!V73</f>
      </c>
      <c r="K109" s="187">
        <f>IF(J109="","",'データ完成'!X73)</f>
      </c>
      <c r="L109" s="110">
        <f>'データ完成'!M73</f>
      </c>
      <c r="M109" s="34">
        <f>'データ完成'!O73</f>
      </c>
    </row>
    <row r="110" spans="2:13" s="83" customFormat="1" ht="15" customHeight="1">
      <c r="B110" s="142">
        <v>72</v>
      </c>
      <c r="C110" s="32">
        <f>IF('データ完成'!E74=1,"男","")</f>
      </c>
      <c r="D110" s="32">
        <f>'データ完成'!H74</f>
      </c>
      <c r="E110" s="32">
        <f>'データ完成'!C74</f>
      </c>
      <c r="F110" s="33">
        <f>'データ完成'!P74</f>
      </c>
      <c r="G110" s="32">
        <f>IF(F110="","",'データ完成'!R74)</f>
      </c>
      <c r="H110" s="32">
        <f>'データ完成'!S74</f>
      </c>
      <c r="I110" s="32">
        <f>IF(H110="","",'データ完成'!U74)</f>
      </c>
      <c r="J110" s="186">
        <f>'データ完成'!V74</f>
      </c>
      <c r="K110" s="187">
        <f>IF(J110="","",'データ完成'!X74)</f>
      </c>
      <c r="L110" s="110">
        <f>'データ完成'!M74</f>
      </c>
      <c r="M110" s="34">
        <f>'データ完成'!O74</f>
      </c>
    </row>
    <row r="111" spans="2:13" s="83" customFormat="1" ht="15" customHeight="1">
      <c r="B111" s="142">
        <v>73</v>
      </c>
      <c r="C111" s="32">
        <f>IF('データ完成'!E75=1,"男","")</f>
      </c>
      <c r="D111" s="32">
        <f>'データ完成'!H75</f>
      </c>
      <c r="E111" s="32">
        <f>'データ完成'!C75</f>
      </c>
      <c r="F111" s="33">
        <f>'データ完成'!P75</f>
      </c>
      <c r="G111" s="32">
        <f>IF(F111="","",'データ完成'!R75)</f>
      </c>
      <c r="H111" s="32">
        <f>'データ完成'!S75</f>
      </c>
      <c r="I111" s="32">
        <f>IF(H111="","",'データ完成'!U75)</f>
      </c>
      <c r="J111" s="186">
        <f>'データ完成'!V75</f>
      </c>
      <c r="K111" s="187">
        <f>IF(J111="","",'データ完成'!X75)</f>
      </c>
      <c r="L111" s="110">
        <f>'データ完成'!M75</f>
      </c>
      <c r="M111" s="34">
        <f>'データ完成'!O75</f>
      </c>
    </row>
    <row r="112" spans="2:13" s="83" customFormat="1" ht="15" customHeight="1">
      <c r="B112" s="142">
        <v>74</v>
      </c>
      <c r="C112" s="32">
        <f>IF('データ完成'!E76=1,"男","")</f>
      </c>
      <c r="D112" s="32">
        <f>'データ完成'!H76</f>
      </c>
      <c r="E112" s="32">
        <f>'データ完成'!C76</f>
      </c>
      <c r="F112" s="33">
        <f>'データ完成'!P76</f>
      </c>
      <c r="G112" s="32">
        <f>IF(F112="","",'データ完成'!R76)</f>
      </c>
      <c r="H112" s="32">
        <f>'データ完成'!S76</f>
      </c>
      <c r="I112" s="32">
        <f>IF(H112="","",'データ完成'!U76)</f>
      </c>
      <c r="J112" s="186">
        <f>'データ完成'!V76</f>
      </c>
      <c r="K112" s="187">
        <f>IF(J112="","",'データ完成'!X76)</f>
      </c>
      <c r="L112" s="110">
        <f>'データ完成'!M76</f>
      </c>
      <c r="M112" s="34">
        <f>'データ完成'!O76</f>
      </c>
    </row>
    <row r="113" spans="2:13" s="83" customFormat="1" ht="15" customHeight="1">
      <c r="B113" s="142">
        <v>75</v>
      </c>
      <c r="C113" s="32">
        <f>IF('データ完成'!E77=1,"男","")</f>
      </c>
      <c r="D113" s="32">
        <f>'データ完成'!H77</f>
      </c>
      <c r="E113" s="32">
        <f>'データ完成'!C77</f>
      </c>
      <c r="F113" s="33">
        <f>'データ完成'!P77</f>
      </c>
      <c r="G113" s="32">
        <f>IF(F113="","",'データ完成'!R77)</f>
      </c>
      <c r="H113" s="32">
        <f>'データ完成'!S77</f>
      </c>
      <c r="I113" s="32">
        <f>IF(H113="","",'データ完成'!U77)</f>
      </c>
      <c r="J113" s="186">
        <f>'データ完成'!V77</f>
      </c>
      <c r="K113" s="187">
        <f>IF(J113="","",'データ完成'!X77)</f>
      </c>
      <c r="L113" s="110">
        <f>'データ完成'!M77</f>
      </c>
      <c r="M113" s="34">
        <f>'データ完成'!O77</f>
      </c>
    </row>
    <row r="114" spans="2:13" s="83" customFormat="1" ht="15" customHeight="1">
      <c r="B114" s="142">
        <v>76</v>
      </c>
      <c r="C114" s="32">
        <f>IF('データ完成'!E78=1,"男","")</f>
      </c>
      <c r="D114" s="32">
        <f>'データ完成'!H78</f>
      </c>
      <c r="E114" s="32">
        <f>'データ完成'!C78</f>
      </c>
      <c r="F114" s="33">
        <f>'データ完成'!P78</f>
      </c>
      <c r="G114" s="32">
        <f>IF(F114="","",'データ完成'!R78)</f>
      </c>
      <c r="H114" s="32">
        <f>'データ完成'!S78</f>
      </c>
      <c r="I114" s="32">
        <f>IF(H114="","",'データ完成'!U78)</f>
      </c>
      <c r="J114" s="186">
        <f>'データ完成'!V78</f>
      </c>
      <c r="K114" s="187">
        <f>IF(J114="","",'データ完成'!X78)</f>
      </c>
      <c r="L114" s="110">
        <f>'データ完成'!M78</f>
      </c>
      <c r="M114" s="34">
        <f>'データ完成'!O78</f>
      </c>
    </row>
    <row r="115" spans="2:13" s="83" customFormat="1" ht="15" customHeight="1">
      <c r="B115" s="142">
        <v>77</v>
      </c>
      <c r="C115" s="32">
        <f>IF('データ完成'!E79=1,"男","")</f>
      </c>
      <c r="D115" s="32">
        <f>'データ完成'!H79</f>
      </c>
      <c r="E115" s="32">
        <f>'データ完成'!C79</f>
      </c>
      <c r="F115" s="33">
        <f>'データ完成'!P79</f>
      </c>
      <c r="G115" s="32">
        <f>IF(F115="","",'データ完成'!R79)</f>
      </c>
      <c r="H115" s="32">
        <f>'データ完成'!S79</f>
      </c>
      <c r="I115" s="32">
        <f>IF(H115="","",'データ完成'!U79)</f>
      </c>
      <c r="J115" s="186">
        <f>'データ完成'!V79</f>
      </c>
      <c r="K115" s="187">
        <f>IF(J115="","",'データ完成'!X79)</f>
      </c>
      <c r="L115" s="110">
        <f>'データ完成'!M79</f>
      </c>
      <c r="M115" s="34">
        <f>'データ完成'!O79</f>
      </c>
    </row>
    <row r="116" spans="2:13" s="83" customFormat="1" ht="15" customHeight="1">
      <c r="B116" s="142">
        <v>78</v>
      </c>
      <c r="C116" s="32">
        <f>IF('データ完成'!E80=1,"男","")</f>
      </c>
      <c r="D116" s="32">
        <f>'データ完成'!H80</f>
      </c>
      <c r="E116" s="32">
        <f>'データ完成'!C80</f>
      </c>
      <c r="F116" s="33">
        <f>'データ完成'!P80</f>
      </c>
      <c r="G116" s="32">
        <f>IF(F116="","",'データ完成'!R80)</f>
      </c>
      <c r="H116" s="32">
        <f>'データ完成'!S80</f>
      </c>
      <c r="I116" s="32">
        <f>IF(H116="","",'データ完成'!U80)</f>
      </c>
      <c r="J116" s="186">
        <f>'データ完成'!V80</f>
      </c>
      <c r="K116" s="187">
        <f>IF(J116="","",'データ完成'!X80)</f>
      </c>
      <c r="L116" s="110">
        <f>'データ完成'!M80</f>
      </c>
      <c r="M116" s="34">
        <f>'データ完成'!O80</f>
      </c>
    </row>
    <row r="117" spans="2:13" s="83" customFormat="1" ht="15" customHeight="1">
      <c r="B117" s="142">
        <v>79</v>
      </c>
      <c r="C117" s="32">
        <f>IF('データ完成'!E81=1,"男","")</f>
      </c>
      <c r="D117" s="32">
        <f>'データ完成'!H81</f>
      </c>
      <c r="E117" s="32">
        <f>'データ完成'!C81</f>
      </c>
      <c r="F117" s="33">
        <f>'データ完成'!P81</f>
      </c>
      <c r="G117" s="32">
        <f>IF(F117="","",'データ完成'!R81)</f>
      </c>
      <c r="H117" s="32">
        <f>'データ完成'!S81</f>
      </c>
      <c r="I117" s="32">
        <f>IF(H117="","",'データ完成'!U81)</f>
      </c>
      <c r="J117" s="186">
        <f>'データ完成'!V81</f>
      </c>
      <c r="K117" s="187">
        <f>IF(J117="","",'データ完成'!X81)</f>
      </c>
      <c r="L117" s="110">
        <f>'データ完成'!M81</f>
      </c>
      <c r="M117" s="34">
        <f>'データ完成'!O81</f>
      </c>
    </row>
    <row r="118" spans="2:13" s="83" customFormat="1" ht="15" customHeight="1">
      <c r="B118" s="142">
        <v>80</v>
      </c>
      <c r="C118" s="32">
        <f>IF('データ完成'!E82=1,"男","")</f>
      </c>
      <c r="D118" s="32">
        <f>'データ完成'!H82</f>
      </c>
      <c r="E118" s="32">
        <f>'データ完成'!C82</f>
      </c>
      <c r="F118" s="33">
        <f>'データ完成'!P82</f>
      </c>
      <c r="G118" s="32">
        <f>IF(F118="","",'データ完成'!R82)</f>
      </c>
      <c r="H118" s="32">
        <f>'データ完成'!S82</f>
      </c>
      <c r="I118" s="32">
        <f>IF(H118="","",'データ完成'!U82)</f>
      </c>
      <c r="J118" s="186">
        <f>'データ完成'!V82</f>
      </c>
      <c r="K118" s="187">
        <f>IF(J118="","",'データ完成'!X82)</f>
      </c>
      <c r="L118" s="110">
        <f>'データ完成'!M82</f>
      </c>
      <c r="M118" s="34">
        <f>'データ完成'!O82</f>
      </c>
    </row>
    <row r="119" spans="2:13" s="83" customFormat="1" ht="15" customHeight="1">
      <c r="B119" s="142">
        <v>81</v>
      </c>
      <c r="C119" s="32">
        <f>IF('データ完成'!E83=1,"男","")</f>
      </c>
      <c r="D119" s="32">
        <f>'データ完成'!H83</f>
      </c>
      <c r="E119" s="32">
        <f>'データ完成'!C83</f>
      </c>
      <c r="F119" s="33">
        <f>'データ完成'!P83</f>
      </c>
      <c r="G119" s="32">
        <f>IF(F119="","",'データ完成'!R83)</f>
      </c>
      <c r="H119" s="32">
        <f>'データ完成'!S83</f>
      </c>
      <c r="I119" s="32">
        <f>IF(H119="","",'データ完成'!U83)</f>
      </c>
      <c r="J119" s="186">
        <f>'データ完成'!V83</f>
      </c>
      <c r="K119" s="187">
        <f>IF(J119="","",'データ完成'!X83)</f>
      </c>
      <c r="L119" s="110">
        <f>'データ完成'!M83</f>
      </c>
      <c r="M119" s="34">
        <f>'データ完成'!O83</f>
      </c>
    </row>
    <row r="120" spans="2:13" s="83" customFormat="1" ht="15" customHeight="1">
      <c r="B120" s="142">
        <v>82</v>
      </c>
      <c r="C120" s="32">
        <f>IF('データ完成'!E84=1,"男","")</f>
      </c>
      <c r="D120" s="32">
        <f>'データ完成'!H84</f>
      </c>
      <c r="E120" s="32">
        <f>'データ完成'!C84</f>
      </c>
      <c r="F120" s="33">
        <f>'データ完成'!P84</f>
      </c>
      <c r="G120" s="32">
        <f>IF(F120="","",'データ完成'!R84)</f>
      </c>
      <c r="H120" s="32">
        <f>'データ完成'!S84</f>
      </c>
      <c r="I120" s="32">
        <f>IF(H120="","",'データ完成'!U84)</f>
      </c>
      <c r="J120" s="186">
        <f>'データ完成'!V84</f>
      </c>
      <c r="K120" s="187">
        <f>IF(J120="","",'データ完成'!X84)</f>
      </c>
      <c r="L120" s="110">
        <f>'データ完成'!M84</f>
      </c>
      <c r="M120" s="34">
        <f>'データ完成'!O84</f>
      </c>
    </row>
    <row r="121" spans="2:13" s="83" customFormat="1" ht="15" customHeight="1">
      <c r="B121" s="142">
        <v>83</v>
      </c>
      <c r="C121" s="32">
        <f>IF('データ完成'!E85=1,"男","")</f>
      </c>
      <c r="D121" s="32">
        <f>'データ完成'!H85</f>
      </c>
      <c r="E121" s="32">
        <f>'データ完成'!C85</f>
      </c>
      <c r="F121" s="33">
        <f>'データ完成'!P85</f>
      </c>
      <c r="G121" s="32">
        <f>IF(F121="","",'データ完成'!R85)</f>
      </c>
      <c r="H121" s="32">
        <f>'データ完成'!S85</f>
      </c>
      <c r="I121" s="32">
        <f>IF(H121="","",'データ完成'!U85)</f>
      </c>
      <c r="J121" s="186">
        <f>'データ完成'!V85</f>
      </c>
      <c r="K121" s="187">
        <f>IF(J121="","",'データ完成'!X85)</f>
      </c>
      <c r="L121" s="110">
        <f>'データ完成'!M85</f>
      </c>
      <c r="M121" s="34">
        <f>'データ完成'!O85</f>
      </c>
    </row>
    <row r="122" spans="2:13" s="83" customFormat="1" ht="15" customHeight="1">
      <c r="B122" s="142">
        <v>84</v>
      </c>
      <c r="C122" s="32">
        <f>IF('データ完成'!E86=1,"男","")</f>
      </c>
      <c r="D122" s="32">
        <f>'データ完成'!H86</f>
      </c>
      <c r="E122" s="32">
        <f>'データ完成'!C86</f>
      </c>
      <c r="F122" s="33">
        <f>'データ完成'!P86</f>
      </c>
      <c r="G122" s="32">
        <f>IF(F122="","",'データ完成'!R86)</f>
      </c>
      <c r="H122" s="32">
        <f>'データ完成'!S86</f>
      </c>
      <c r="I122" s="32">
        <f>IF(H122="","",'データ完成'!U86)</f>
      </c>
      <c r="J122" s="186">
        <f>'データ完成'!V86</f>
      </c>
      <c r="K122" s="187">
        <f>IF(J122="","",'データ完成'!X86)</f>
      </c>
      <c r="L122" s="110">
        <f>'データ完成'!M86</f>
      </c>
      <c r="M122" s="34">
        <f>'データ完成'!O86</f>
      </c>
    </row>
    <row r="123" spans="2:13" s="83" customFormat="1" ht="15" customHeight="1">
      <c r="B123" s="142">
        <v>85</v>
      </c>
      <c r="C123" s="32">
        <f>IF('データ完成'!E87=1,"男","")</f>
      </c>
      <c r="D123" s="32">
        <f>'データ完成'!H87</f>
      </c>
      <c r="E123" s="32">
        <f>'データ完成'!C87</f>
      </c>
      <c r="F123" s="33">
        <f>'データ完成'!P87</f>
      </c>
      <c r="G123" s="32">
        <f>IF(F123="","",'データ完成'!R87)</f>
      </c>
      <c r="H123" s="32">
        <f>'データ完成'!S87</f>
      </c>
      <c r="I123" s="32">
        <f>IF(H123="","",'データ完成'!U87)</f>
      </c>
      <c r="J123" s="186">
        <f>'データ完成'!V87</f>
      </c>
      <c r="K123" s="187">
        <f>IF(J123="","",'データ完成'!X87)</f>
      </c>
      <c r="L123" s="110">
        <f>'データ完成'!M87</f>
      </c>
      <c r="M123" s="34">
        <f>'データ完成'!O87</f>
      </c>
    </row>
    <row r="124" spans="2:13" s="83" customFormat="1" ht="15" customHeight="1">
      <c r="B124" s="142">
        <v>86</v>
      </c>
      <c r="C124" s="32">
        <f>IF('データ完成'!E88=1,"男","")</f>
      </c>
      <c r="D124" s="32">
        <f>'データ完成'!H88</f>
      </c>
      <c r="E124" s="32">
        <f>'データ完成'!C88</f>
      </c>
      <c r="F124" s="33">
        <f>'データ完成'!P88</f>
      </c>
      <c r="G124" s="32">
        <f>IF(F124="","",'データ完成'!R88)</f>
      </c>
      <c r="H124" s="32">
        <f>'データ完成'!S88</f>
      </c>
      <c r="I124" s="32">
        <f>IF(H124="","",'データ完成'!U88)</f>
      </c>
      <c r="J124" s="186">
        <f>'データ完成'!V88</f>
      </c>
      <c r="K124" s="187">
        <f>IF(J124="","",'データ完成'!X88)</f>
      </c>
      <c r="L124" s="110">
        <f>'データ完成'!M88</f>
      </c>
      <c r="M124" s="34">
        <f>'データ完成'!O88</f>
      </c>
    </row>
    <row r="125" spans="2:13" s="83" customFormat="1" ht="15" customHeight="1">
      <c r="B125" s="142">
        <v>87</v>
      </c>
      <c r="C125" s="32">
        <f>IF('データ完成'!E89=1,"男","")</f>
      </c>
      <c r="D125" s="32">
        <f>'データ完成'!H89</f>
      </c>
      <c r="E125" s="32">
        <f>'データ完成'!C89</f>
      </c>
      <c r="F125" s="33">
        <f>'データ完成'!P89</f>
      </c>
      <c r="G125" s="32">
        <f>IF(F125="","",'データ完成'!R89)</f>
      </c>
      <c r="H125" s="32">
        <f>'データ完成'!S89</f>
      </c>
      <c r="I125" s="32">
        <f>IF(H125="","",'データ完成'!U89)</f>
      </c>
      <c r="J125" s="186">
        <f>'データ完成'!V89</f>
      </c>
      <c r="K125" s="187">
        <f>IF(J125="","",'データ完成'!X89)</f>
      </c>
      <c r="L125" s="110">
        <f>'データ完成'!M89</f>
      </c>
      <c r="M125" s="34">
        <f>'データ完成'!O89</f>
      </c>
    </row>
    <row r="126" spans="2:13" s="83" customFormat="1" ht="15" customHeight="1">
      <c r="B126" s="142">
        <v>88</v>
      </c>
      <c r="C126" s="32">
        <f>IF('データ完成'!E90=1,"男","")</f>
      </c>
      <c r="D126" s="32">
        <f>'データ完成'!H90</f>
      </c>
      <c r="E126" s="32">
        <f>'データ完成'!C90</f>
      </c>
      <c r="F126" s="33">
        <f>'データ完成'!P90</f>
      </c>
      <c r="G126" s="32">
        <f>IF(F126="","",'データ完成'!R90)</f>
      </c>
      <c r="H126" s="32">
        <f>'データ完成'!S90</f>
      </c>
      <c r="I126" s="32">
        <f>IF(H126="","",'データ完成'!U90)</f>
      </c>
      <c r="J126" s="186">
        <f>'データ完成'!V90</f>
      </c>
      <c r="K126" s="187">
        <f>IF(J126="","",'データ完成'!X90)</f>
      </c>
      <c r="L126" s="110">
        <f>'データ完成'!M90</f>
      </c>
      <c r="M126" s="34">
        <f>'データ完成'!O90</f>
      </c>
    </row>
    <row r="127" spans="2:13" s="83" customFormat="1" ht="15" customHeight="1">
      <c r="B127" s="142">
        <v>89</v>
      </c>
      <c r="C127" s="32">
        <f>IF('データ完成'!E91=1,"男","")</f>
      </c>
      <c r="D127" s="32">
        <f>'データ完成'!H91</f>
      </c>
      <c r="E127" s="32">
        <f>'データ完成'!C91</f>
      </c>
      <c r="F127" s="33">
        <f>'データ完成'!P91</f>
      </c>
      <c r="G127" s="32">
        <f>IF(F127="","",'データ完成'!R91)</f>
      </c>
      <c r="H127" s="32">
        <f>'データ完成'!S91</f>
      </c>
      <c r="I127" s="32">
        <f>IF(H127="","",'データ完成'!U91)</f>
      </c>
      <c r="J127" s="186">
        <f>'データ完成'!V91</f>
      </c>
      <c r="K127" s="187">
        <f>IF(J127="","",'データ完成'!X91)</f>
      </c>
      <c r="L127" s="110">
        <f>'データ完成'!M91</f>
      </c>
      <c r="M127" s="34">
        <f>'データ完成'!O91</f>
      </c>
    </row>
    <row r="128" spans="2:13" s="83" customFormat="1" ht="15" customHeight="1">
      <c r="B128" s="143">
        <v>90</v>
      </c>
      <c r="C128" s="107">
        <f>IF('データ完成'!E92=1,"男","")</f>
      </c>
      <c r="D128" s="107">
        <f>'データ完成'!H92</f>
      </c>
      <c r="E128" s="107">
        <f>'データ完成'!C92</f>
      </c>
      <c r="F128" s="108">
        <f>'データ完成'!P92</f>
      </c>
      <c r="G128" s="107">
        <f>IF(F128="","",'データ完成'!R92)</f>
      </c>
      <c r="H128" s="107">
        <f>'データ完成'!S92</f>
      </c>
      <c r="I128" s="107">
        <f>IF(H128="","",'データ完成'!U92)</f>
      </c>
      <c r="J128" s="188">
        <f>'データ完成'!V92</f>
      </c>
      <c r="K128" s="189">
        <f>IF(J128="","",'データ完成'!X92)</f>
      </c>
      <c r="L128" s="145">
        <f>'データ完成'!M92</f>
      </c>
      <c r="M128" s="146">
        <f>'データ完成'!O92</f>
      </c>
    </row>
    <row r="129" spans="10:15" ht="13.5" customHeight="1">
      <c r="J129" s="86"/>
      <c r="N129" s="83"/>
      <c r="O129" s="83"/>
    </row>
    <row r="130" spans="2:15" ht="13.5" customHeight="1">
      <c r="B130" s="248" t="s">
        <v>152</v>
      </c>
      <c r="C130" s="249"/>
      <c r="D130" s="249"/>
      <c r="E130" s="245" t="s">
        <v>153</v>
      </c>
      <c r="F130" s="248" t="s">
        <v>154</v>
      </c>
      <c r="G130" s="249"/>
      <c r="H130" s="106" t="s">
        <v>130</v>
      </c>
      <c r="I130" s="94" t="s">
        <v>68</v>
      </c>
      <c r="J130" s="86"/>
      <c r="K130" s="103" t="s">
        <v>489</v>
      </c>
      <c r="L130" s="104" t="s">
        <v>155</v>
      </c>
      <c r="M130" s="105" t="s">
        <v>156</v>
      </c>
      <c r="N130" s="83"/>
      <c r="O130" s="83"/>
    </row>
    <row r="131" spans="2:15" ht="13.5" customHeight="1">
      <c r="B131" s="35" t="s">
        <v>158</v>
      </c>
      <c r="C131" s="250" t="str">
        <f>'初期設定1'!$D$14&amp;" 名"</f>
        <v> 名</v>
      </c>
      <c r="D131" s="251"/>
      <c r="E131" s="246"/>
      <c r="F131" s="252">
        <f>'初期設定1'!$C$10</f>
        <v>0</v>
      </c>
      <c r="G131" s="253" t="s">
        <v>488</v>
      </c>
      <c r="H131" s="36">
        <f>'初期設定1'!$D$10</f>
        <v>0</v>
      </c>
      <c r="I131" s="37">
        <f>'初期設定1'!$E$10</f>
        <v>0</v>
      </c>
      <c r="J131" s="86"/>
      <c r="K131" s="103" t="s">
        <v>492</v>
      </c>
      <c r="L131" s="105">
        <f>'記録入力1'!$I$159</f>
      </c>
      <c r="M131" s="105">
        <f>'記録入力1'!$I$189</f>
      </c>
      <c r="N131" s="83"/>
      <c r="O131" s="83"/>
    </row>
    <row r="132" spans="2:13" ht="13.5" customHeight="1">
      <c r="B132" s="38" t="s">
        <v>159</v>
      </c>
      <c r="C132" s="287" t="str">
        <f>'初期設定1'!$D$15&amp;" 名"</f>
        <v> 名</v>
      </c>
      <c r="D132" s="288"/>
      <c r="E132" s="246"/>
      <c r="F132" s="289">
        <f>'初期設定1'!$C$11</f>
        <v>0</v>
      </c>
      <c r="G132" s="290" t="s">
        <v>488</v>
      </c>
      <c r="H132" s="39">
        <f>'初期設定1'!$D$11</f>
        <v>0</v>
      </c>
      <c r="I132" s="40">
        <f>'初期設定1'!$E$11</f>
        <v>0</v>
      </c>
      <c r="J132" s="86"/>
      <c r="K132" s="103" t="s">
        <v>493</v>
      </c>
      <c r="L132" s="105">
        <f>'記録入力1'!$I$165</f>
      </c>
      <c r="M132" s="105">
        <f>'記録入力1'!$I$195</f>
      </c>
    </row>
    <row r="133" spans="2:13" ht="13.5" customHeight="1">
      <c r="B133" s="41" t="s">
        <v>160</v>
      </c>
      <c r="C133" s="291" t="str">
        <f>'初期設定1'!$D$16&amp;" 名"</f>
        <v>0 名</v>
      </c>
      <c r="D133" s="292"/>
      <c r="E133" s="247"/>
      <c r="F133" s="258">
        <f>'初期設定1'!$C$12</f>
        <v>0</v>
      </c>
      <c r="G133" s="259" t="s">
        <v>488</v>
      </c>
      <c r="H133" s="42">
        <f>'初期設定1'!$D$12</f>
        <v>0</v>
      </c>
      <c r="I133" s="43">
        <f>'初期設定1'!$E$12</f>
        <v>0</v>
      </c>
      <c r="J133" s="86"/>
      <c r="K133" s="190"/>
      <c r="L133" s="191"/>
      <c r="M133" s="191"/>
    </row>
    <row r="134" spans="2:13" ht="13.5" customHeight="1">
      <c r="B134" s="87"/>
      <c r="J134" s="86"/>
      <c r="K134" s="190"/>
      <c r="L134" s="191"/>
      <c r="M134" s="191"/>
    </row>
    <row r="135" spans="2:13" ht="13.5" customHeight="1">
      <c r="B135" s="87"/>
      <c r="J135" s="86"/>
      <c r="K135" s="190"/>
      <c r="L135" s="191"/>
      <c r="M135" s="191"/>
    </row>
    <row r="136" spans="2:10" ht="13.5" customHeight="1">
      <c r="B136" s="87"/>
      <c r="J136" s="86"/>
    </row>
    <row r="137" spans="2:10" ht="13.5" customHeight="1">
      <c r="B137" s="87"/>
      <c r="J137" s="86"/>
    </row>
    <row r="138" spans="2:10" ht="13.5" customHeight="1">
      <c r="B138" s="87"/>
      <c r="J138" s="86"/>
    </row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60">
    <mergeCell ref="B130:D130"/>
    <mergeCell ref="E130:E133"/>
    <mergeCell ref="F130:G130"/>
    <mergeCell ref="C131:D131"/>
    <mergeCell ref="F131:G131"/>
    <mergeCell ref="C132:D132"/>
    <mergeCell ref="F132:G132"/>
    <mergeCell ref="C133:D133"/>
    <mergeCell ref="F133:G133"/>
    <mergeCell ref="B82:B83"/>
    <mergeCell ref="C82:C83"/>
    <mergeCell ref="D82:D83"/>
    <mergeCell ref="E82:E83"/>
    <mergeCell ref="F82:K82"/>
    <mergeCell ref="N82:O82"/>
    <mergeCell ref="L82:L83"/>
    <mergeCell ref="M82:M83"/>
    <mergeCell ref="B77:D77"/>
    <mergeCell ref="E77:J77"/>
    <mergeCell ref="B74:D75"/>
    <mergeCell ref="E74:G74"/>
    <mergeCell ref="H74:O75"/>
    <mergeCell ref="B79:D79"/>
    <mergeCell ref="E79:J79"/>
    <mergeCell ref="E75:G75"/>
    <mergeCell ref="A68:P68"/>
    <mergeCell ref="B70:D70"/>
    <mergeCell ref="B72:D72"/>
    <mergeCell ref="F72:G72"/>
    <mergeCell ref="H72:O72"/>
    <mergeCell ref="E15:E16"/>
    <mergeCell ref="C65:D65"/>
    <mergeCell ref="F65:G65"/>
    <mergeCell ref="C66:D66"/>
    <mergeCell ref="B63:D63"/>
    <mergeCell ref="N15:O15"/>
    <mergeCell ref="B5:D5"/>
    <mergeCell ref="B15:B16"/>
    <mergeCell ref="L15:L16"/>
    <mergeCell ref="M15:M16"/>
    <mergeCell ref="B10:D10"/>
    <mergeCell ref="B12:D12"/>
    <mergeCell ref="E10:J10"/>
    <mergeCell ref="E12:J12"/>
    <mergeCell ref="E63:E66"/>
    <mergeCell ref="F63:G63"/>
    <mergeCell ref="C64:D64"/>
    <mergeCell ref="F64:G64"/>
    <mergeCell ref="C15:C16"/>
    <mergeCell ref="D15:D16"/>
    <mergeCell ref="F66:G66"/>
    <mergeCell ref="F15:K15"/>
    <mergeCell ref="A1:P1"/>
    <mergeCell ref="B7:D8"/>
    <mergeCell ref="B3:D3"/>
    <mergeCell ref="F5:G5"/>
    <mergeCell ref="E7:G7"/>
    <mergeCell ref="E8:G8"/>
    <mergeCell ref="H5:O5"/>
    <mergeCell ref="H7:O8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90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H28" sqref="H28:I28"/>
    </sheetView>
  </sheetViews>
  <sheetFormatPr defaultColWidth="9.00390625" defaultRowHeight="13.5"/>
  <cols>
    <col min="1" max="1" width="10.50390625" style="6" bestFit="1" customWidth="1"/>
    <col min="2" max="2" width="12.75390625" style="6" bestFit="1" customWidth="1"/>
    <col min="3" max="3" width="13.50390625" style="6" bestFit="1" customWidth="1"/>
    <col min="4" max="4" width="3.25390625" style="6" bestFit="1" customWidth="1"/>
    <col min="5" max="5" width="3.50390625" style="6" bestFit="1" customWidth="1"/>
    <col min="6" max="6" width="7.50390625" style="6" bestFit="1" customWidth="1"/>
    <col min="7" max="7" width="5.50390625" style="6" bestFit="1" customWidth="1"/>
    <col min="8" max="10" width="14.625" style="6" bestFit="1" customWidth="1"/>
    <col min="11" max="16384" width="9.00390625" style="6" customWidth="1"/>
  </cols>
  <sheetData>
    <row r="1" spans="1:10" ht="13.5">
      <c r="A1" s="6" t="str">
        <f>'データ完成'!B2</f>
        <v>DB</v>
      </c>
      <c r="B1" s="6" t="str">
        <f>'データ完成'!C2</f>
        <v>N1</v>
      </c>
      <c r="C1" s="6" t="str">
        <f>'データ完成'!D2</f>
        <v>N2</v>
      </c>
      <c r="D1" s="6" t="str">
        <f>'データ完成'!E2</f>
        <v>SX</v>
      </c>
      <c r="E1" s="6" t="str">
        <f>'データ完成'!F2</f>
        <v>KC</v>
      </c>
      <c r="F1" s="6" t="str">
        <f>'データ完成'!G2</f>
        <v>MC</v>
      </c>
      <c r="G1" s="6" t="str">
        <f>'データ完成'!H2</f>
        <v>ZK</v>
      </c>
      <c r="H1" s="6" t="str">
        <f>'データ完成'!I2</f>
        <v>S1</v>
      </c>
      <c r="I1" s="6" t="str">
        <f>'データ完成'!J2</f>
        <v>S2</v>
      </c>
      <c r="J1" s="6" t="str">
        <f>'データ完成'!K2</f>
        <v>S3</v>
      </c>
    </row>
    <row r="2" spans="1:10" ht="13.5">
      <c r="A2" s="6">
        <f>'データ完成'!B3</f>
      </c>
      <c r="B2" s="6">
        <f>'データ完成'!C3</f>
      </c>
      <c r="C2" s="6">
        <f>'データ完成'!D3</f>
      </c>
      <c r="D2" s="6">
        <f>'データ完成'!E3</f>
      </c>
      <c r="E2" s="6">
        <f>'データ完成'!F3</f>
      </c>
      <c r="F2" s="6">
        <f>'データ完成'!G3</f>
      </c>
      <c r="G2" s="6">
        <f>'データ完成'!H3</f>
      </c>
      <c r="H2" s="6">
        <f>'データ完成'!I3</f>
      </c>
      <c r="I2" s="6">
        <f>'データ完成'!J3</f>
      </c>
      <c r="J2" s="6">
        <f>'データ完成'!K3</f>
      </c>
    </row>
    <row r="3" spans="1:10" ht="13.5">
      <c r="A3" s="6">
        <f>'データ完成'!B4</f>
      </c>
      <c r="B3" s="6">
        <f>'データ完成'!C4</f>
      </c>
      <c r="C3" s="6">
        <f>'データ完成'!D4</f>
      </c>
      <c r="D3" s="6">
        <f>'データ完成'!E4</f>
      </c>
      <c r="E3" s="6">
        <f>'データ完成'!F4</f>
      </c>
      <c r="F3" s="6">
        <f>'データ完成'!G4</f>
      </c>
      <c r="G3" s="6">
        <f>'データ完成'!H4</f>
      </c>
      <c r="H3" s="6">
        <f>'データ完成'!I4</f>
      </c>
      <c r="I3" s="6">
        <f>'データ完成'!J4</f>
      </c>
      <c r="J3" s="6">
        <f>'データ完成'!K4</f>
      </c>
    </row>
    <row r="4" spans="1:10" ht="13.5">
      <c r="A4" s="6">
        <f>'データ完成'!B5</f>
      </c>
      <c r="B4" s="6">
        <f>'データ完成'!C5</f>
      </c>
      <c r="C4" s="6">
        <f>'データ完成'!D5</f>
      </c>
      <c r="D4" s="6">
        <f>'データ完成'!E5</f>
      </c>
      <c r="E4" s="6">
        <f>'データ完成'!F5</f>
      </c>
      <c r="F4" s="6">
        <f>'データ完成'!G5</f>
      </c>
      <c r="G4" s="6">
        <f>'データ完成'!H5</f>
      </c>
      <c r="H4" s="6">
        <f>'データ完成'!I5</f>
      </c>
      <c r="I4" s="6">
        <f>'データ完成'!J5</f>
      </c>
      <c r="J4" s="6">
        <f>'データ完成'!K5</f>
      </c>
    </row>
    <row r="5" spans="1:10" ht="13.5">
      <c r="A5" s="6">
        <f>'データ完成'!B6</f>
      </c>
      <c r="B5" s="6">
        <f>'データ完成'!C6</f>
      </c>
      <c r="C5" s="6">
        <f>'データ完成'!D6</f>
      </c>
      <c r="D5" s="6">
        <f>'データ完成'!E6</f>
      </c>
      <c r="E5" s="6">
        <f>'データ完成'!F6</f>
      </c>
      <c r="F5" s="6">
        <f>'データ完成'!G6</f>
      </c>
      <c r="G5" s="6">
        <f>'データ完成'!H6</f>
      </c>
      <c r="H5" s="6">
        <f>'データ完成'!I6</f>
      </c>
      <c r="I5" s="6">
        <f>'データ完成'!J6</f>
      </c>
      <c r="J5" s="6">
        <f>'データ完成'!K6</f>
      </c>
    </row>
    <row r="6" spans="1:10" ht="13.5">
      <c r="A6" s="6">
        <f>'データ完成'!B7</f>
      </c>
      <c r="B6" s="6">
        <f>'データ完成'!C7</f>
      </c>
      <c r="C6" s="6">
        <f>'データ完成'!D7</f>
      </c>
      <c r="D6" s="6">
        <f>'データ完成'!E7</f>
      </c>
      <c r="E6" s="6">
        <f>'データ完成'!F7</f>
      </c>
      <c r="F6" s="6">
        <f>'データ完成'!G7</f>
      </c>
      <c r="G6" s="6">
        <f>'データ完成'!H7</f>
      </c>
      <c r="H6" s="6">
        <f>'データ完成'!I7</f>
      </c>
      <c r="I6" s="6">
        <f>'データ完成'!J7</f>
      </c>
      <c r="J6" s="6">
        <f>'データ完成'!K7</f>
      </c>
    </row>
    <row r="7" spans="1:10" ht="13.5">
      <c r="A7" s="6">
        <f>'データ完成'!B8</f>
      </c>
      <c r="B7" s="6">
        <f>'データ完成'!C8</f>
      </c>
      <c r="C7" s="6">
        <f>'データ完成'!D8</f>
      </c>
      <c r="D7" s="6">
        <f>'データ完成'!E8</f>
      </c>
      <c r="E7" s="6">
        <f>'データ完成'!F8</f>
      </c>
      <c r="F7" s="6">
        <f>'データ完成'!G8</f>
      </c>
      <c r="G7" s="6">
        <f>'データ完成'!H8</f>
      </c>
      <c r="H7" s="6">
        <f>'データ完成'!I8</f>
      </c>
      <c r="I7" s="6">
        <f>'データ完成'!J8</f>
      </c>
      <c r="J7" s="6">
        <f>'データ完成'!K8</f>
      </c>
    </row>
    <row r="8" spans="1:10" ht="13.5">
      <c r="A8" s="6">
        <f>'データ完成'!B9</f>
      </c>
      <c r="B8" s="6">
        <f>'データ完成'!C9</f>
      </c>
      <c r="C8" s="6">
        <f>'データ完成'!D9</f>
      </c>
      <c r="D8" s="6">
        <f>'データ完成'!E9</f>
      </c>
      <c r="E8" s="6">
        <f>'データ完成'!F9</f>
      </c>
      <c r="F8" s="6">
        <f>'データ完成'!G9</f>
      </c>
      <c r="G8" s="6">
        <f>'データ完成'!H9</f>
      </c>
      <c r="H8" s="6">
        <f>'データ完成'!I9</f>
      </c>
      <c r="I8" s="6">
        <f>'データ完成'!J9</f>
      </c>
      <c r="J8" s="6">
        <f>'データ完成'!K9</f>
      </c>
    </row>
    <row r="9" spans="1:10" ht="13.5">
      <c r="A9" s="6">
        <f>'データ完成'!B10</f>
      </c>
      <c r="B9" s="6">
        <f>'データ完成'!C10</f>
      </c>
      <c r="C9" s="6">
        <f>'データ完成'!D10</f>
      </c>
      <c r="D9" s="6">
        <f>'データ完成'!E10</f>
      </c>
      <c r="E9" s="6">
        <f>'データ完成'!F10</f>
      </c>
      <c r="F9" s="6">
        <f>'データ完成'!G10</f>
      </c>
      <c r="G9" s="6">
        <f>'データ完成'!H10</f>
      </c>
      <c r="H9" s="6">
        <f>'データ完成'!I10</f>
      </c>
      <c r="I9" s="6">
        <f>'データ完成'!J10</f>
      </c>
      <c r="J9" s="6">
        <f>'データ完成'!K10</f>
      </c>
    </row>
    <row r="10" spans="1:10" ht="13.5">
      <c r="A10" s="6">
        <f>'データ完成'!B11</f>
      </c>
      <c r="B10" s="6">
        <f>'データ完成'!C11</f>
      </c>
      <c r="C10" s="6">
        <f>'データ完成'!D11</f>
      </c>
      <c r="D10" s="6">
        <f>'データ完成'!E11</f>
      </c>
      <c r="E10" s="6">
        <f>'データ完成'!F11</f>
      </c>
      <c r="F10" s="6">
        <f>'データ完成'!G11</f>
      </c>
      <c r="G10" s="6">
        <f>'データ完成'!H11</f>
      </c>
      <c r="H10" s="6">
        <f>'データ完成'!I11</f>
      </c>
      <c r="I10" s="6">
        <f>'データ完成'!J11</f>
      </c>
      <c r="J10" s="6">
        <f>'データ完成'!K11</f>
      </c>
    </row>
    <row r="11" spans="1:10" ht="13.5">
      <c r="A11" s="6">
        <f>'データ完成'!B12</f>
      </c>
      <c r="B11" s="6">
        <f>'データ完成'!C12</f>
      </c>
      <c r="C11" s="6">
        <f>'データ完成'!D12</f>
      </c>
      <c r="D11" s="6">
        <f>'データ完成'!E12</f>
      </c>
      <c r="E11" s="6">
        <f>'データ完成'!F12</f>
      </c>
      <c r="F11" s="6">
        <f>'データ完成'!G12</f>
      </c>
      <c r="G11" s="6">
        <f>'データ完成'!H12</f>
      </c>
      <c r="H11" s="6">
        <f>'データ完成'!I12</f>
      </c>
      <c r="I11" s="6">
        <f>'データ完成'!J12</f>
      </c>
      <c r="J11" s="6">
        <f>'データ完成'!K12</f>
      </c>
    </row>
    <row r="12" spans="1:10" ht="13.5">
      <c r="A12" s="6">
        <f>'データ完成'!B13</f>
      </c>
      <c r="B12" s="6">
        <f>'データ完成'!C13</f>
      </c>
      <c r="C12" s="6">
        <f>'データ完成'!D13</f>
      </c>
      <c r="D12" s="6">
        <f>'データ完成'!E13</f>
      </c>
      <c r="E12" s="6">
        <f>'データ完成'!F13</f>
      </c>
      <c r="F12" s="6">
        <f>'データ完成'!G13</f>
      </c>
      <c r="G12" s="6">
        <f>'データ完成'!H13</f>
      </c>
      <c r="H12" s="6">
        <f>'データ完成'!I13</f>
      </c>
      <c r="I12" s="6">
        <f>'データ完成'!J13</f>
      </c>
      <c r="J12" s="6">
        <f>'データ完成'!K13</f>
      </c>
    </row>
    <row r="13" spans="1:10" ht="13.5">
      <c r="A13" s="6">
        <f>'データ完成'!B14</f>
      </c>
      <c r="B13" s="6">
        <f>'データ完成'!C14</f>
      </c>
      <c r="C13" s="6">
        <f>'データ完成'!D14</f>
      </c>
      <c r="D13" s="6">
        <f>'データ完成'!E14</f>
      </c>
      <c r="E13" s="6">
        <f>'データ完成'!F14</f>
      </c>
      <c r="F13" s="6">
        <f>'データ完成'!G14</f>
      </c>
      <c r="G13" s="6">
        <f>'データ完成'!H14</f>
      </c>
      <c r="H13" s="6">
        <f>'データ完成'!I14</f>
      </c>
      <c r="I13" s="6">
        <f>'データ完成'!J14</f>
      </c>
      <c r="J13" s="6">
        <f>'データ完成'!K14</f>
      </c>
    </row>
    <row r="14" spans="1:10" ht="13.5">
      <c r="A14" s="6">
        <f>'データ完成'!B15</f>
      </c>
      <c r="B14" s="6">
        <f>'データ完成'!C15</f>
      </c>
      <c r="C14" s="6">
        <f>'データ完成'!D15</f>
      </c>
      <c r="D14" s="6">
        <f>'データ完成'!E15</f>
      </c>
      <c r="E14" s="6">
        <f>'データ完成'!F15</f>
      </c>
      <c r="F14" s="6">
        <f>'データ完成'!G15</f>
      </c>
      <c r="G14" s="6">
        <f>'データ完成'!H15</f>
      </c>
      <c r="H14" s="6">
        <f>'データ完成'!I15</f>
      </c>
      <c r="I14" s="6">
        <f>'データ完成'!J15</f>
      </c>
      <c r="J14" s="6">
        <f>'データ完成'!K15</f>
      </c>
    </row>
    <row r="15" spans="1:10" ht="13.5">
      <c r="A15" s="6">
        <f>'データ完成'!B16</f>
      </c>
      <c r="B15" s="6">
        <f>'データ完成'!C16</f>
      </c>
      <c r="C15" s="6">
        <f>'データ完成'!D16</f>
      </c>
      <c r="D15" s="6">
        <f>'データ完成'!E16</f>
      </c>
      <c r="E15" s="6">
        <f>'データ完成'!F16</f>
      </c>
      <c r="F15" s="6">
        <f>'データ完成'!G16</f>
      </c>
      <c r="G15" s="6">
        <f>'データ完成'!H16</f>
      </c>
      <c r="H15" s="6">
        <f>'データ完成'!I16</f>
      </c>
      <c r="I15" s="6">
        <f>'データ完成'!J16</f>
      </c>
      <c r="J15" s="6">
        <f>'データ完成'!K16</f>
      </c>
    </row>
    <row r="16" spans="1:10" ht="13.5">
      <c r="A16" s="6">
        <f>'データ完成'!B17</f>
      </c>
      <c r="B16" s="6">
        <f>'データ完成'!C17</f>
      </c>
      <c r="C16" s="6">
        <f>'データ完成'!D17</f>
      </c>
      <c r="D16" s="6">
        <f>'データ完成'!E17</f>
      </c>
      <c r="E16" s="6">
        <f>'データ完成'!F17</f>
      </c>
      <c r="F16" s="6">
        <f>'データ完成'!G17</f>
      </c>
      <c r="G16" s="6">
        <f>'データ完成'!H17</f>
      </c>
      <c r="H16" s="6">
        <f>'データ完成'!I17</f>
      </c>
      <c r="I16" s="6">
        <f>'データ完成'!J17</f>
      </c>
      <c r="J16" s="6">
        <f>'データ完成'!K17</f>
      </c>
    </row>
    <row r="17" spans="1:10" ht="13.5">
      <c r="A17" s="6">
        <f>'データ完成'!B18</f>
      </c>
      <c r="B17" s="6">
        <f>'データ完成'!C18</f>
      </c>
      <c r="C17" s="6">
        <f>'データ完成'!D18</f>
      </c>
      <c r="D17" s="6">
        <f>'データ完成'!E18</f>
      </c>
      <c r="E17" s="6">
        <f>'データ完成'!F18</f>
      </c>
      <c r="F17" s="6">
        <f>'データ完成'!G18</f>
      </c>
      <c r="G17" s="6">
        <f>'データ完成'!H18</f>
      </c>
      <c r="H17" s="6">
        <f>'データ完成'!I18</f>
      </c>
      <c r="I17" s="6">
        <f>'データ完成'!J18</f>
      </c>
      <c r="J17" s="6">
        <f>'データ完成'!K18</f>
      </c>
    </row>
    <row r="18" spans="1:10" ht="13.5">
      <c r="A18" s="6">
        <f>'データ完成'!B19</f>
      </c>
      <c r="B18" s="6">
        <f>'データ完成'!C19</f>
      </c>
      <c r="C18" s="6">
        <f>'データ完成'!D19</f>
      </c>
      <c r="D18" s="6">
        <f>'データ完成'!E19</f>
      </c>
      <c r="E18" s="6">
        <f>'データ完成'!F19</f>
      </c>
      <c r="F18" s="6">
        <f>'データ完成'!G19</f>
      </c>
      <c r="G18" s="6">
        <f>'データ完成'!H19</f>
      </c>
      <c r="H18" s="6">
        <f>'データ完成'!I19</f>
      </c>
      <c r="I18" s="6">
        <f>'データ完成'!J19</f>
      </c>
      <c r="J18" s="6">
        <f>'データ完成'!K19</f>
      </c>
    </row>
    <row r="19" spans="1:10" ht="13.5">
      <c r="A19" s="6">
        <f>'データ完成'!B20</f>
      </c>
      <c r="B19" s="6">
        <f>'データ完成'!C20</f>
      </c>
      <c r="C19" s="6">
        <f>'データ完成'!D20</f>
      </c>
      <c r="D19" s="6">
        <f>'データ完成'!E20</f>
      </c>
      <c r="E19" s="6">
        <f>'データ完成'!F20</f>
      </c>
      <c r="F19" s="6">
        <f>'データ完成'!G20</f>
      </c>
      <c r="G19" s="6">
        <f>'データ完成'!H20</f>
      </c>
      <c r="H19" s="6">
        <f>'データ完成'!I20</f>
      </c>
      <c r="I19" s="6">
        <f>'データ完成'!J20</f>
      </c>
      <c r="J19" s="6">
        <f>'データ完成'!K20</f>
      </c>
    </row>
    <row r="20" spans="1:10" ht="13.5">
      <c r="A20" s="6">
        <f>'データ完成'!B21</f>
      </c>
      <c r="B20" s="6">
        <f>'データ完成'!C21</f>
      </c>
      <c r="C20" s="6">
        <f>'データ完成'!D21</f>
      </c>
      <c r="D20" s="6">
        <f>'データ完成'!E21</f>
      </c>
      <c r="E20" s="6">
        <f>'データ完成'!F21</f>
      </c>
      <c r="F20" s="6">
        <f>'データ完成'!G21</f>
      </c>
      <c r="G20" s="6">
        <f>'データ完成'!H21</f>
      </c>
      <c r="H20" s="6">
        <f>'データ完成'!I21</f>
      </c>
      <c r="I20" s="6">
        <f>'データ完成'!J21</f>
      </c>
      <c r="J20" s="6">
        <f>'データ完成'!K21</f>
      </c>
    </row>
    <row r="21" spans="1:10" ht="13.5">
      <c r="A21" s="6">
        <f>'データ完成'!B22</f>
      </c>
      <c r="B21" s="6">
        <f>'データ完成'!C22</f>
      </c>
      <c r="C21" s="6">
        <f>'データ完成'!D22</f>
      </c>
      <c r="D21" s="6">
        <f>'データ完成'!E22</f>
      </c>
      <c r="E21" s="6">
        <f>'データ完成'!F22</f>
      </c>
      <c r="F21" s="6">
        <f>'データ完成'!G22</f>
      </c>
      <c r="G21" s="6">
        <f>'データ完成'!H22</f>
      </c>
      <c r="H21" s="6">
        <f>'データ完成'!I22</f>
      </c>
      <c r="I21" s="6">
        <f>'データ完成'!J22</f>
      </c>
      <c r="J21" s="6">
        <f>'データ完成'!K22</f>
      </c>
    </row>
    <row r="22" spans="1:10" ht="13.5">
      <c r="A22" s="6">
        <f>'データ完成'!B23</f>
      </c>
      <c r="B22" s="6">
        <f>'データ完成'!C23</f>
      </c>
      <c r="C22" s="6">
        <f>'データ完成'!D23</f>
      </c>
      <c r="D22" s="6">
        <f>'データ完成'!E23</f>
      </c>
      <c r="E22" s="6">
        <f>'データ完成'!F23</f>
      </c>
      <c r="F22" s="6">
        <f>'データ完成'!G23</f>
      </c>
      <c r="G22" s="6">
        <f>'データ完成'!H23</f>
      </c>
      <c r="H22" s="6">
        <f>'データ完成'!I23</f>
      </c>
      <c r="I22" s="6">
        <f>'データ完成'!J23</f>
      </c>
      <c r="J22" s="6">
        <f>'データ完成'!K23</f>
      </c>
    </row>
    <row r="23" spans="1:10" ht="13.5">
      <c r="A23" s="6">
        <f>'データ完成'!B24</f>
      </c>
      <c r="B23" s="6">
        <f>'データ完成'!C24</f>
      </c>
      <c r="C23" s="6">
        <f>'データ完成'!D24</f>
      </c>
      <c r="D23" s="6">
        <f>'データ完成'!E24</f>
      </c>
      <c r="E23" s="6">
        <f>'データ完成'!F24</f>
      </c>
      <c r="F23" s="6">
        <f>'データ完成'!G24</f>
      </c>
      <c r="G23" s="6">
        <f>'データ完成'!H24</f>
      </c>
      <c r="H23" s="6">
        <f>'データ完成'!I24</f>
      </c>
      <c r="I23" s="6">
        <f>'データ完成'!J24</f>
      </c>
      <c r="J23" s="6">
        <f>'データ完成'!K24</f>
      </c>
    </row>
    <row r="24" spans="1:10" ht="13.5">
      <c r="A24" s="6">
        <f>'データ完成'!B25</f>
      </c>
      <c r="B24" s="6">
        <f>'データ完成'!C25</f>
      </c>
      <c r="C24" s="6">
        <f>'データ完成'!D25</f>
      </c>
      <c r="D24" s="6">
        <f>'データ完成'!E25</f>
      </c>
      <c r="E24" s="6">
        <f>'データ完成'!F25</f>
      </c>
      <c r="F24" s="6">
        <f>'データ完成'!G25</f>
      </c>
      <c r="G24" s="6">
        <f>'データ完成'!H25</f>
      </c>
      <c r="H24" s="6">
        <f>'データ完成'!I25</f>
      </c>
      <c r="I24" s="6">
        <f>'データ完成'!J25</f>
      </c>
      <c r="J24" s="6">
        <f>'データ完成'!K25</f>
      </c>
    </row>
    <row r="25" spans="1:10" ht="13.5">
      <c r="A25" s="6">
        <f>'データ完成'!B26</f>
      </c>
      <c r="B25" s="6">
        <f>'データ完成'!C26</f>
      </c>
      <c r="C25" s="6">
        <f>'データ完成'!D26</f>
      </c>
      <c r="D25" s="6">
        <f>'データ完成'!E26</f>
      </c>
      <c r="E25" s="6">
        <f>'データ完成'!F26</f>
      </c>
      <c r="F25" s="6">
        <f>'データ完成'!G26</f>
      </c>
      <c r="G25" s="6">
        <f>'データ完成'!H26</f>
      </c>
      <c r="H25" s="6">
        <f>'データ完成'!I26</f>
      </c>
      <c r="I25" s="6">
        <f>'データ完成'!J26</f>
      </c>
      <c r="J25" s="6">
        <f>'データ完成'!K26</f>
      </c>
    </row>
    <row r="26" spans="1:10" ht="13.5">
      <c r="A26" s="6">
        <f>'データ完成'!B27</f>
      </c>
      <c r="B26" s="6">
        <f>'データ完成'!C27</f>
      </c>
      <c r="C26" s="6">
        <f>'データ完成'!D27</f>
      </c>
      <c r="D26" s="6">
        <f>'データ完成'!E27</f>
      </c>
      <c r="E26" s="6">
        <f>'データ完成'!F27</f>
      </c>
      <c r="F26" s="6">
        <f>'データ完成'!G27</f>
      </c>
      <c r="G26" s="6">
        <f>'データ完成'!H27</f>
      </c>
      <c r="H26" s="6">
        <f>'データ完成'!I27</f>
      </c>
      <c r="I26" s="6">
        <f>'データ完成'!J27</f>
      </c>
      <c r="J26" s="6">
        <f>'データ完成'!K27</f>
      </c>
    </row>
    <row r="27" spans="1:10" ht="13.5">
      <c r="A27" s="6">
        <f>'データ完成'!B28</f>
      </c>
      <c r="B27" s="6">
        <f>'データ完成'!C28</f>
      </c>
      <c r="C27" s="6">
        <f>'データ完成'!D28</f>
      </c>
      <c r="D27" s="6">
        <f>'データ完成'!E28</f>
      </c>
      <c r="E27" s="6">
        <f>'データ完成'!F28</f>
      </c>
      <c r="F27" s="6">
        <f>'データ完成'!G28</f>
      </c>
      <c r="G27" s="6">
        <f>'データ完成'!H28</f>
      </c>
      <c r="H27" s="6">
        <f>'データ完成'!I28</f>
      </c>
      <c r="I27" s="6">
        <f>'データ完成'!J28</f>
      </c>
      <c r="J27" s="6">
        <f>'データ完成'!K28</f>
      </c>
    </row>
    <row r="28" spans="1:10" ht="13.5">
      <c r="A28" s="6">
        <f>'データ完成'!B29</f>
      </c>
      <c r="B28" s="6">
        <f>'データ完成'!C29</f>
      </c>
      <c r="C28" s="6">
        <f>'データ完成'!D29</f>
      </c>
      <c r="D28" s="6">
        <f>'データ完成'!E29</f>
      </c>
      <c r="E28" s="6">
        <f>'データ完成'!F29</f>
      </c>
      <c r="F28" s="6">
        <f>'データ完成'!G29</f>
      </c>
      <c r="G28" s="6">
        <f>'データ完成'!H29</f>
      </c>
      <c r="H28" s="6">
        <f>'データ完成'!I29</f>
      </c>
      <c r="I28" s="6">
        <f>'データ完成'!J29</f>
      </c>
      <c r="J28" s="6">
        <f>'データ完成'!K29</f>
      </c>
    </row>
    <row r="29" spans="1:10" ht="13.5">
      <c r="A29" s="6">
        <f>'データ完成'!B30</f>
      </c>
      <c r="B29" s="6">
        <f>'データ完成'!C30</f>
      </c>
      <c r="C29" s="6">
        <f>'データ完成'!D30</f>
      </c>
      <c r="D29" s="6">
        <f>'データ完成'!E30</f>
      </c>
      <c r="E29" s="6">
        <f>'データ完成'!F30</f>
      </c>
      <c r="F29" s="6">
        <f>'データ完成'!G30</f>
      </c>
      <c r="G29" s="6">
        <f>'データ完成'!H30</f>
      </c>
      <c r="H29" s="6">
        <f>'データ完成'!I30</f>
      </c>
      <c r="I29" s="6">
        <f>'データ完成'!J30</f>
      </c>
      <c r="J29" s="6">
        <f>'データ完成'!K30</f>
      </c>
    </row>
    <row r="30" spans="1:10" ht="13.5">
      <c r="A30" s="6">
        <f>'データ完成'!B31</f>
      </c>
      <c r="B30" s="6">
        <f>'データ完成'!C31</f>
      </c>
      <c r="C30" s="6">
        <f>'データ完成'!D31</f>
      </c>
      <c r="D30" s="6">
        <f>'データ完成'!E31</f>
      </c>
      <c r="E30" s="6">
        <f>'データ完成'!F31</f>
      </c>
      <c r="F30" s="6">
        <f>'データ完成'!G31</f>
      </c>
      <c r="G30" s="6">
        <f>'データ完成'!H31</f>
      </c>
      <c r="H30" s="6">
        <f>'データ完成'!I31</f>
      </c>
      <c r="I30" s="6">
        <f>'データ完成'!J31</f>
      </c>
      <c r="J30" s="6">
        <f>'データ完成'!K31</f>
      </c>
    </row>
    <row r="31" spans="1:10" ht="13.5">
      <c r="A31" s="6">
        <f>'データ完成'!B32</f>
      </c>
      <c r="B31" s="6">
        <f>'データ完成'!C32</f>
      </c>
      <c r="C31" s="6">
        <f>'データ完成'!D32</f>
      </c>
      <c r="D31" s="6">
        <f>'データ完成'!E32</f>
      </c>
      <c r="E31" s="6">
        <f>'データ完成'!F32</f>
      </c>
      <c r="F31" s="6">
        <f>'データ完成'!G32</f>
      </c>
      <c r="G31" s="6">
        <f>'データ完成'!H32</f>
      </c>
      <c r="H31" s="6">
        <f>'データ完成'!I32</f>
      </c>
      <c r="I31" s="6">
        <f>'データ完成'!J32</f>
      </c>
      <c r="J31" s="6">
        <f>'データ完成'!K32</f>
      </c>
    </row>
    <row r="32" spans="1:10" ht="13.5">
      <c r="A32" s="6">
        <f>'データ完成'!B33</f>
      </c>
      <c r="B32" s="6">
        <f>'データ完成'!C33</f>
      </c>
      <c r="C32" s="6">
        <f>'データ完成'!D33</f>
      </c>
      <c r="D32" s="6">
        <f>'データ完成'!E33</f>
      </c>
      <c r="E32" s="6">
        <f>'データ完成'!F33</f>
      </c>
      <c r="F32" s="6">
        <f>'データ完成'!G33</f>
      </c>
      <c r="G32" s="6">
        <f>'データ完成'!H33</f>
      </c>
      <c r="H32" s="6">
        <f>'データ完成'!I33</f>
      </c>
      <c r="I32" s="6">
        <f>'データ完成'!J33</f>
      </c>
      <c r="J32" s="6">
        <f>'データ完成'!K33</f>
      </c>
    </row>
    <row r="33" spans="1:10" ht="13.5">
      <c r="A33" s="6">
        <f>'データ完成'!B34</f>
      </c>
      <c r="B33" s="6">
        <f>'データ完成'!C34</f>
      </c>
      <c r="C33" s="6">
        <f>'データ完成'!D34</f>
      </c>
      <c r="D33" s="6">
        <f>'データ完成'!E34</f>
      </c>
      <c r="E33" s="6">
        <f>'データ完成'!F34</f>
      </c>
      <c r="F33" s="6">
        <f>'データ完成'!G34</f>
      </c>
      <c r="G33" s="6">
        <f>'データ完成'!H34</f>
      </c>
      <c r="H33" s="6">
        <f>'データ完成'!I34</f>
      </c>
      <c r="I33" s="6">
        <f>'データ完成'!J34</f>
      </c>
      <c r="J33" s="6">
        <f>'データ完成'!K34</f>
      </c>
    </row>
    <row r="34" spans="1:10" ht="13.5">
      <c r="A34" s="6">
        <f>'データ完成'!B35</f>
      </c>
      <c r="B34" s="6">
        <f>'データ完成'!C35</f>
      </c>
      <c r="C34" s="6">
        <f>'データ完成'!D35</f>
      </c>
      <c r="D34" s="6">
        <f>'データ完成'!E35</f>
      </c>
      <c r="E34" s="6">
        <f>'データ完成'!F35</f>
      </c>
      <c r="F34" s="6">
        <f>'データ完成'!G35</f>
      </c>
      <c r="G34" s="6">
        <f>'データ完成'!H35</f>
      </c>
      <c r="H34" s="6">
        <f>'データ完成'!I35</f>
      </c>
      <c r="I34" s="6">
        <f>'データ完成'!J35</f>
      </c>
      <c r="J34" s="6">
        <f>'データ完成'!K35</f>
      </c>
    </row>
    <row r="35" spans="1:10" ht="13.5">
      <c r="A35" s="6">
        <f>'データ完成'!B36</f>
      </c>
      <c r="B35" s="6">
        <f>'データ完成'!C36</f>
      </c>
      <c r="C35" s="6">
        <f>'データ完成'!D36</f>
      </c>
      <c r="D35" s="6">
        <f>'データ完成'!E36</f>
      </c>
      <c r="E35" s="6">
        <f>'データ完成'!F36</f>
      </c>
      <c r="F35" s="6">
        <f>'データ完成'!G36</f>
      </c>
      <c r="G35" s="6">
        <f>'データ完成'!H36</f>
      </c>
      <c r="H35" s="6">
        <f>'データ完成'!I36</f>
      </c>
      <c r="I35" s="6">
        <f>'データ完成'!J36</f>
      </c>
      <c r="J35" s="6">
        <f>'データ完成'!K36</f>
      </c>
    </row>
    <row r="36" spans="1:10" ht="13.5">
      <c r="A36" s="6">
        <f>'データ完成'!B37</f>
      </c>
      <c r="B36" s="6">
        <f>'データ完成'!C37</f>
      </c>
      <c r="C36" s="6">
        <f>'データ完成'!D37</f>
      </c>
      <c r="D36" s="6">
        <f>'データ完成'!E37</f>
      </c>
      <c r="E36" s="6">
        <f>'データ完成'!F37</f>
      </c>
      <c r="F36" s="6">
        <f>'データ完成'!G37</f>
      </c>
      <c r="G36" s="6">
        <f>'データ完成'!H37</f>
      </c>
      <c r="H36" s="6">
        <f>'データ完成'!I37</f>
      </c>
      <c r="I36" s="6">
        <f>'データ完成'!J37</f>
      </c>
      <c r="J36" s="6">
        <f>'データ完成'!K37</f>
      </c>
    </row>
    <row r="37" spans="1:10" ht="13.5">
      <c r="A37" s="6">
        <f>'データ完成'!B38</f>
      </c>
      <c r="B37" s="6">
        <f>'データ完成'!C38</f>
      </c>
      <c r="C37" s="6">
        <f>'データ完成'!D38</f>
      </c>
      <c r="D37" s="6">
        <f>'データ完成'!E38</f>
      </c>
      <c r="E37" s="6">
        <f>'データ完成'!F38</f>
      </c>
      <c r="F37" s="6">
        <f>'データ完成'!G38</f>
      </c>
      <c r="G37" s="6">
        <f>'データ完成'!H38</f>
      </c>
      <c r="H37" s="6">
        <f>'データ完成'!I38</f>
      </c>
      <c r="I37" s="6">
        <f>'データ完成'!J38</f>
      </c>
      <c r="J37" s="6">
        <f>'データ完成'!K38</f>
      </c>
    </row>
    <row r="38" spans="1:10" ht="13.5">
      <c r="A38" s="6">
        <f>'データ完成'!B39</f>
      </c>
      <c r="B38" s="6">
        <f>'データ完成'!C39</f>
      </c>
      <c r="C38" s="6">
        <f>'データ完成'!D39</f>
      </c>
      <c r="D38" s="6">
        <f>'データ完成'!E39</f>
      </c>
      <c r="E38" s="6">
        <f>'データ完成'!F39</f>
      </c>
      <c r="F38" s="6">
        <f>'データ完成'!G39</f>
      </c>
      <c r="G38" s="6">
        <f>'データ完成'!H39</f>
      </c>
      <c r="H38" s="6">
        <f>'データ完成'!I39</f>
      </c>
      <c r="I38" s="6">
        <f>'データ完成'!J39</f>
      </c>
      <c r="J38" s="6">
        <f>'データ完成'!K39</f>
      </c>
    </row>
    <row r="39" spans="1:10" ht="13.5">
      <c r="A39" s="6">
        <f>'データ完成'!B40</f>
      </c>
      <c r="B39" s="6">
        <f>'データ完成'!C40</f>
      </c>
      <c r="C39" s="6">
        <f>'データ完成'!D40</f>
      </c>
      <c r="D39" s="6">
        <f>'データ完成'!E40</f>
      </c>
      <c r="E39" s="6">
        <f>'データ完成'!F40</f>
      </c>
      <c r="F39" s="6">
        <f>'データ完成'!G40</f>
      </c>
      <c r="G39" s="6">
        <f>'データ完成'!H40</f>
      </c>
      <c r="H39" s="6">
        <f>'データ完成'!I40</f>
      </c>
      <c r="I39" s="6">
        <f>'データ完成'!J40</f>
      </c>
      <c r="J39" s="6">
        <f>'データ完成'!K40</f>
      </c>
    </row>
    <row r="40" spans="1:10" ht="13.5">
      <c r="A40" s="6">
        <f>'データ完成'!B41</f>
      </c>
      <c r="B40" s="6">
        <f>'データ完成'!C41</f>
      </c>
      <c r="C40" s="6">
        <f>'データ完成'!D41</f>
      </c>
      <c r="D40" s="6">
        <f>'データ完成'!E41</f>
      </c>
      <c r="E40" s="6">
        <f>'データ完成'!F41</f>
      </c>
      <c r="F40" s="6">
        <f>'データ完成'!G41</f>
      </c>
      <c r="G40" s="6">
        <f>'データ完成'!H41</f>
      </c>
      <c r="H40" s="6">
        <f>'データ完成'!I41</f>
      </c>
      <c r="I40" s="6">
        <f>'データ完成'!J41</f>
      </c>
      <c r="J40" s="6">
        <f>'データ完成'!K41</f>
      </c>
    </row>
    <row r="41" spans="1:10" ht="13.5">
      <c r="A41" s="6">
        <f>'データ完成'!B42</f>
      </c>
      <c r="B41" s="6">
        <f>'データ完成'!C42</f>
      </c>
      <c r="C41" s="6">
        <f>'データ完成'!D42</f>
      </c>
      <c r="D41" s="6">
        <f>'データ完成'!E42</f>
      </c>
      <c r="E41" s="6">
        <f>'データ完成'!F42</f>
      </c>
      <c r="F41" s="6">
        <f>'データ完成'!G42</f>
      </c>
      <c r="G41" s="6">
        <f>'データ完成'!H42</f>
      </c>
      <c r="H41" s="6">
        <f>'データ完成'!I42</f>
      </c>
      <c r="I41" s="6">
        <f>'データ完成'!J42</f>
      </c>
      <c r="J41" s="6">
        <f>'データ完成'!K42</f>
      </c>
    </row>
    <row r="42" spans="1:10" ht="13.5">
      <c r="A42" s="6">
        <f>'データ完成'!B43</f>
      </c>
      <c r="B42" s="6">
        <f>'データ完成'!C43</f>
      </c>
      <c r="C42" s="6">
        <f>'データ完成'!D43</f>
      </c>
      <c r="D42" s="6">
        <f>'データ完成'!E43</f>
      </c>
      <c r="E42" s="6">
        <f>'データ完成'!F43</f>
      </c>
      <c r="F42" s="6">
        <f>'データ完成'!G43</f>
      </c>
      <c r="G42" s="6">
        <f>'データ完成'!H43</f>
      </c>
      <c r="H42" s="6">
        <f>'データ完成'!I43</f>
      </c>
      <c r="I42" s="6">
        <f>'データ完成'!J43</f>
      </c>
      <c r="J42" s="6">
        <f>'データ完成'!K43</f>
      </c>
    </row>
    <row r="43" spans="1:10" ht="13.5">
      <c r="A43" s="6">
        <f>'データ完成'!B44</f>
      </c>
      <c r="B43" s="6">
        <f>'データ完成'!C44</f>
      </c>
      <c r="C43" s="6">
        <f>'データ完成'!D44</f>
      </c>
      <c r="D43" s="6">
        <f>'データ完成'!E44</f>
      </c>
      <c r="E43" s="6">
        <f>'データ完成'!F44</f>
      </c>
      <c r="F43" s="6">
        <f>'データ完成'!G44</f>
      </c>
      <c r="G43" s="6">
        <f>'データ完成'!H44</f>
      </c>
      <c r="H43" s="6">
        <f>'データ完成'!I44</f>
      </c>
      <c r="I43" s="6">
        <f>'データ完成'!J44</f>
      </c>
      <c r="J43" s="6">
        <f>'データ完成'!K44</f>
      </c>
    </row>
    <row r="44" spans="1:10" ht="13.5">
      <c r="A44" s="6">
        <f>'データ完成'!B45</f>
      </c>
      <c r="B44" s="6">
        <f>'データ完成'!C45</f>
      </c>
      <c r="C44" s="6">
        <f>'データ完成'!D45</f>
      </c>
      <c r="D44" s="6">
        <f>'データ完成'!E45</f>
      </c>
      <c r="E44" s="6">
        <f>'データ完成'!F45</f>
      </c>
      <c r="F44" s="6">
        <f>'データ完成'!G45</f>
      </c>
      <c r="G44" s="6">
        <f>'データ完成'!H45</f>
      </c>
      <c r="H44" s="6">
        <f>'データ完成'!I45</f>
      </c>
      <c r="I44" s="6">
        <f>'データ完成'!J45</f>
      </c>
      <c r="J44" s="6">
        <f>'データ完成'!K45</f>
      </c>
    </row>
    <row r="45" spans="1:10" ht="13.5">
      <c r="A45" s="6">
        <f>'データ完成'!B46</f>
      </c>
      <c r="B45" s="6">
        <f>'データ完成'!C46</f>
      </c>
      <c r="C45" s="6">
        <f>'データ完成'!D46</f>
      </c>
      <c r="D45" s="6">
        <f>'データ完成'!E46</f>
      </c>
      <c r="E45" s="6">
        <f>'データ完成'!F46</f>
      </c>
      <c r="F45" s="6">
        <f>'データ完成'!G46</f>
      </c>
      <c r="G45" s="6">
        <f>'データ完成'!H46</f>
      </c>
      <c r="H45" s="6">
        <f>'データ完成'!I46</f>
      </c>
      <c r="I45" s="6">
        <f>'データ完成'!J46</f>
      </c>
      <c r="J45" s="6">
        <f>'データ完成'!K46</f>
      </c>
    </row>
    <row r="46" spans="1:10" ht="13.5">
      <c r="A46" s="6">
        <f>'データ完成'!B47</f>
      </c>
      <c r="B46" s="6">
        <f>'データ完成'!C47</f>
      </c>
      <c r="C46" s="6">
        <f>'データ完成'!D47</f>
      </c>
      <c r="D46" s="6">
        <f>'データ完成'!E47</f>
      </c>
      <c r="E46" s="6">
        <f>'データ完成'!F47</f>
      </c>
      <c r="F46" s="6">
        <f>'データ完成'!G47</f>
      </c>
      <c r="G46" s="6">
        <f>'データ完成'!H47</f>
      </c>
      <c r="H46" s="6">
        <f>'データ完成'!I47</f>
      </c>
      <c r="I46" s="6">
        <f>'データ完成'!J47</f>
      </c>
      <c r="J46" s="6">
        <f>'データ完成'!K47</f>
      </c>
    </row>
    <row r="47" spans="1:10" ht="13.5">
      <c r="A47" s="6">
        <f>'データ完成'!B48</f>
      </c>
      <c r="B47" s="6">
        <f>'データ完成'!C48</f>
      </c>
      <c r="C47" s="6">
        <f>'データ完成'!D48</f>
      </c>
      <c r="D47" s="6">
        <f>'データ完成'!E48</f>
      </c>
      <c r="E47" s="6">
        <f>'データ完成'!F48</f>
      </c>
      <c r="F47" s="6">
        <f>'データ完成'!G48</f>
      </c>
      <c r="G47" s="6">
        <f>'データ完成'!H48</f>
      </c>
      <c r="H47" s="6">
        <f>'データ完成'!I48</f>
      </c>
      <c r="I47" s="6">
        <f>'データ完成'!J48</f>
      </c>
      <c r="J47" s="6">
        <f>'データ完成'!K48</f>
      </c>
    </row>
    <row r="48" spans="1:10" ht="13.5">
      <c r="A48" s="6">
        <f>'データ完成'!B49</f>
      </c>
      <c r="B48" s="6">
        <f>'データ完成'!C49</f>
      </c>
      <c r="C48" s="6">
        <f>'データ完成'!D49</f>
      </c>
      <c r="D48" s="6">
        <f>'データ完成'!E49</f>
      </c>
      <c r="E48" s="6">
        <f>'データ完成'!F49</f>
      </c>
      <c r="F48" s="6">
        <f>'データ完成'!G49</f>
      </c>
      <c r="G48" s="6">
        <f>'データ完成'!H49</f>
      </c>
      <c r="H48" s="6">
        <f>'データ完成'!I49</f>
      </c>
      <c r="I48" s="6">
        <f>'データ完成'!J49</f>
      </c>
      <c r="J48" s="6">
        <f>'データ完成'!K49</f>
      </c>
    </row>
    <row r="49" spans="1:10" ht="13.5">
      <c r="A49" s="6">
        <f>'データ完成'!B50</f>
      </c>
      <c r="B49" s="6">
        <f>'データ完成'!C50</f>
      </c>
      <c r="C49" s="6">
        <f>'データ完成'!D50</f>
      </c>
      <c r="D49" s="6">
        <f>'データ完成'!E50</f>
      </c>
      <c r="E49" s="6">
        <f>'データ完成'!F50</f>
      </c>
      <c r="F49" s="6">
        <f>'データ完成'!G50</f>
      </c>
      <c r="G49" s="6">
        <f>'データ完成'!H50</f>
      </c>
      <c r="H49" s="6">
        <f>'データ完成'!I50</f>
      </c>
      <c r="I49" s="6">
        <f>'データ完成'!J50</f>
      </c>
      <c r="J49" s="6">
        <f>'データ完成'!K50</f>
      </c>
    </row>
    <row r="50" spans="1:10" ht="13.5">
      <c r="A50" s="6">
        <f>'データ完成'!B51</f>
      </c>
      <c r="B50" s="6">
        <f>'データ完成'!C51</f>
      </c>
      <c r="C50" s="6">
        <f>'データ完成'!D51</f>
      </c>
      <c r="D50" s="6">
        <f>'データ完成'!E51</f>
      </c>
      <c r="E50" s="6">
        <f>'データ完成'!F51</f>
      </c>
      <c r="F50" s="6">
        <f>'データ完成'!G51</f>
      </c>
      <c r="G50" s="6">
        <f>'データ完成'!H51</f>
      </c>
      <c r="H50" s="6">
        <f>'データ完成'!I51</f>
      </c>
      <c r="I50" s="6">
        <f>'データ完成'!J51</f>
      </c>
      <c r="J50" s="6">
        <f>'データ完成'!K51</f>
      </c>
    </row>
    <row r="51" spans="1:10" ht="13.5">
      <c r="A51" s="6">
        <f>'データ完成'!B52</f>
      </c>
      <c r="B51" s="6">
        <f>'データ完成'!C52</f>
      </c>
      <c r="C51" s="6">
        <f>'データ完成'!D52</f>
      </c>
      <c r="D51" s="6">
        <f>'データ完成'!E52</f>
      </c>
      <c r="E51" s="6">
        <f>'データ完成'!F52</f>
      </c>
      <c r="F51" s="6">
        <f>'データ完成'!G52</f>
      </c>
      <c r="G51" s="6">
        <f>'データ完成'!H52</f>
      </c>
      <c r="H51" s="6">
        <f>'データ完成'!I52</f>
      </c>
      <c r="I51" s="6">
        <f>'データ完成'!J52</f>
      </c>
      <c r="J51" s="6">
        <f>'データ完成'!K52</f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12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1.375" style="6" bestFit="1" customWidth="1"/>
    <col min="2" max="2" width="9.50390625" style="6" bestFit="1" customWidth="1"/>
    <col min="3" max="3" width="8.25390625" style="6" bestFit="1" customWidth="1"/>
    <col min="4" max="11" width="10.25390625" style="6" customWidth="1"/>
    <col min="12" max="16384" width="9.00390625" style="6" customWidth="1"/>
  </cols>
  <sheetData>
    <row r="1" ht="13.5">
      <c r="A1" s="6" t="s">
        <v>140</v>
      </c>
    </row>
    <row r="2" spans="1:10" ht="13.5">
      <c r="A2" s="6" t="s">
        <v>141</v>
      </c>
      <c r="B2" s="6" t="s">
        <v>142</v>
      </c>
      <c r="C2" s="6" t="s">
        <v>143</v>
      </c>
      <c r="D2" s="6" t="s">
        <v>144</v>
      </c>
      <c r="E2" s="6" t="s">
        <v>145</v>
      </c>
      <c r="F2" s="6" t="s">
        <v>146</v>
      </c>
      <c r="G2" s="6" t="s">
        <v>147</v>
      </c>
      <c r="H2" s="6" t="s">
        <v>148</v>
      </c>
      <c r="I2" s="6" t="s">
        <v>149</v>
      </c>
      <c r="J2" s="6" t="s">
        <v>150</v>
      </c>
    </row>
    <row r="3" spans="1:10" ht="13.5">
      <c r="A3" s="6">
        <f>VALUE(28&amp;'初期設定1'!C3)</f>
        <v>28</v>
      </c>
      <c r="B3" s="6" t="e">
        <f>VLOOKUP(A3,'学校番号'!$A$1:$C$60,2)</f>
        <v>#N/A</v>
      </c>
      <c r="C3" s="6" t="e">
        <f>VLOOKUP(A3,'学校番号'!$A$1:$C$60,3)</f>
        <v>#N/A</v>
      </c>
      <c r="D3" s="6" t="str">
        <f>"0"&amp;'記録入力1'!G159&amp;'記録入力1'!H159</f>
        <v>0</v>
      </c>
      <c r="E3" s="6" t="str">
        <f>'記録入力1'!E159&amp;"*"</f>
        <v>*</v>
      </c>
      <c r="F3" s="6" t="str">
        <f>'記録入力1'!E160&amp;"*"</f>
        <v>*</v>
      </c>
      <c r="G3" s="6" t="str">
        <f>'記録入力1'!E161&amp;"*"</f>
        <v>*</v>
      </c>
      <c r="H3" s="6" t="str">
        <f>'記録入力1'!E162&amp;"*"</f>
        <v>*</v>
      </c>
      <c r="I3" s="6" t="str">
        <f>'記録入力1'!E163&amp;"*"</f>
        <v>*</v>
      </c>
      <c r="J3" s="6" t="str">
        <f>'記録入力1'!E164&amp;"*"</f>
        <v>*</v>
      </c>
    </row>
    <row r="4" ht="13.5">
      <c r="A4" s="6" t="s">
        <v>140</v>
      </c>
    </row>
    <row r="5" spans="1:10" ht="13.5">
      <c r="A5" s="6" t="s">
        <v>141</v>
      </c>
      <c r="B5" s="6" t="s">
        <v>142</v>
      </c>
      <c r="C5" s="6" t="s">
        <v>143</v>
      </c>
      <c r="D5" s="6" t="s">
        <v>144</v>
      </c>
      <c r="E5" s="6" t="s">
        <v>145</v>
      </c>
      <c r="F5" s="6" t="s">
        <v>146</v>
      </c>
      <c r="G5" s="6" t="s">
        <v>147</v>
      </c>
      <c r="H5" s="6" t="s">
        <v>148</v>
      </c>
      <c r="I5" s="6" t="s">
        <v>149</v>
      </c>
      <c r="J5" s="6" t="s">
        <v>150</v>
      </c>
    </row>
    <row r="6" spans="1:10" ht="13.5">
      <c r="A6" s="6">
        <f>VALUE(28&amp;'初期設定1'!C3)</f>
        <v>28</v>
      </c>
      <c r="B6" s="6" t="e">
        <f>VLOOKUP(A6,'学校番号'!$A$1:$C$60,2)</f>
        <v>#N/A</v>
      </c>
      <c r="C6" s="6" t="e">
        <f>VLOOKUP(A6,'学校番号'!$A$1:$C$60,3)</f>
        <v>#N/A</v>
      </c>
      <c r="D6" s="6" t="str">
        <f>"0"&amp;'記録入力1'!G165&amp;'記録入力1'!H165</f>
        <v>0</v>
      </c>
      <c r="E6" s="6" t="str">
        <f>'記録入力1'!E165&amp;"*"</f>
        <v>*</v>
      </c>
      <c r="F6" s="6" t="str">
        <f>'記録入力1'!E166&amp;"*"</f>
        <v>*</v>
      </c>
      <c r="G6" s="6" t="str">
        <f>'記録入力1'!E167&amp;"*"</f>
        <v>*</v>
      </c>
      <c r="H6" s="6" t="str">
        <f>'記録入力1'!E168&amp;"*"</f>
        <v>*</v>
      </c>
      <c r="I6" s="6" t="str">
        <f>'記録入力1'!E169&amp;"*"</f>
        <v>*</v>
      </c>
      <c r="J6" s="6" t="str">
        <f>'記録入力1'!E170&amp;"*"</f>
        <v>*</v>
      </c>
    </row>
    <row r="7" ht="13.5">
      <c r="A7" s="6" t="s">
        <v>151</v>
      </c>
    </row>
    <row r="8" spans="1:10" ht="13.5">
      <c r="A8" s="6" t="s">
        <v>141</v>
      </c>
      <c r="B8" s="6" t="s">
        <v>142</v>
      </c>
      <c r="C8" s="6" t="s">
        <v>143</v>
      </c>
      <c r="D8" s="6" t="s">
        <v>144</v>
      </c>
      <c r="E8" s="6" t="s">
        <v>145</v>
      </c>
      <c r="F8" s="6" t="s">
        <v>146</v>
      </c>
      <c r="G8" s="6" t="s">
        <v>147</v>
      </c>
      <c r="H8" s="6" t="s">
        <v>148</v>
      </c>
      <c r="I8" s="6" t="s">
        <v>149</v>
      </c>
      <c r="J8" s="6" t="s">
        <v>150</v>
      </c>
    </row>
    <row r="9" spans="1:10" ht="13.5">
      <c r="A9" s="6">
        <f>VALUE(28&amp;'初期設定1'!C3)</f>
        <v>28</v>
      </c>
      <c r="B9" s="6" t="e">
        <f>VLOOKUP(A9,'学校番号'!$A$1:$C$60,2)</f>
        <v>#N/A</v>
      </c>
      <c r="C9" s="6" t="e">
        <f>VLOOKUP(A9,'学校番号'!$A$1:$C$60,3)</f>
        <v>#N/A</v>
      </c>
      <c r="D9" s="27">
        <f>'記録入力1'!F189&amp;'記録入力1'!G189&amp;'記録入力1'!H189</f>
      </c>
      <c r="E9" s="6" t="str">
        <f>'記録入力1'!E189&amp;"*"</f>
        <v>*</v>
      </c>
      <c r="F9" s="6" t="str">
        <f>'記録入力1'!E190&amp;"*"</f>
        <v>*</v>
      </c>
      <c r="G9" s="6" t="str">
        <f>'記録入力1'!E191&amp;"*"</f>
        <v>*</v>
      </c>
      <c r="H9" s="6" t="str">
        <f>'記録入力1'!E192&amp;"*"</f>
        <v>*</v>
      </c>
      <c r="I9" s="6" t="str">
        <f>'記録入力1'!E193&amp;"*"</f>
        <v>*</v>
      </c>
      <c r="J9" s="6" t="str">
        <f>'記録入力1'!E194&amp;"*"</f>
        <v>*</v>
      </c>
    </row>
    <row r="10" ht="13.5">
      <c r="A10" s="6" t="s">
        <v>151</v>
      </c>
    </row>
    <row r="11" spans="1:10" ht="13.5">
      <c r="A11" s="6" t="s">
        <v>141</v>
      </c>
      <c r="B11" s="6" t="s">
        <v>142</v>
      </c>
      <c r="C11" s="6" t="s">
        <v>143</v>
      </c>
      <c r="D11" s="6" t="s">
        <v>144</v>
      </c>
      <c r="E11" s="6" t="s">
        <v>145</v>
      </c>
      <c r="F11" s="6" t="s">
        <v>146</v>
      </c>
      <c r="G11" s="6" t="s">
        <v>147</v>
      </c>
      <c r="H11" s="6" t="s">
        <v>148</v>
      </c>
      <c r="I11" s="6" t="s">
        <v>149</v>
      </c>
      <c r="J11" s="6" t="s">
        <v>150</v>
      </c>
    </row>
    <row r="12" spans="1:10" ht="13.5">
      <c r="A12" s="6">
        <f>VALUE(28&amp;'初期設定1'!C3)</f>
        <v>28</v>
      </c>
      <c r="B12" s="6" t="e">
        <f>VLOOKUP(A12,'学校番号'!$A$1:$C$60,2)</f>
        <v>#N/A</v>
      </c>
      <c r="C12" s="6" t="e">
        <f>VLOOKUP(A12,'学校番号'!$A$1:$C$60,3)</f>
        <v>#N/A</v>
      </c>
      <c r="D12" s="27">
        <f>'記録入力1'!F195&amp;'記録入力1'!G195&amp;'記録入力1'!H195</f>
      </c>
      <c r="E12" s="6" t="str">
        <f>'記録入力1'!E195&amp;"*"</f>
        <v>*</v>
      </c>
      <c r="F12" s="6" t="str">
        <f>'記録入力1'!E196&amp;"*"</f>
        <v>*</v>
      </c>
      <c r="G12" s="6" t="str">
        <f>'記録入力1'!E197&amp;"*"</f>
        <v>*</v>
      </c>
      <c r="H12" s="6" t="str">
        <f>'記録入力1'!E198&amp;"*"</f>
        <v>*</v>
      </c>
      <c r="I12" s="6" t="str">
        <f>'記録入力1'!E199&amp;"*"</f>
        <v>*</v>
      </c>
      <c r="J12" s="6" t="str">
        <f>'記録入力1'!E200&amp;"*"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K283"/>
  <sheetViews>
    <sheetView zoomScalePageLayoutView="0" workbookViewId="0" topLeftCell="A145">
      <selection activeCell="N157" sqref="N157"/>
    </sheetView>
  </sheetViews>
  <sheetFormatPr defaultColWidth="9.00390625" defaultRowHeight="13.5"/>
  <cols>
    <col min="1" max="1" width="16.25390625" style="6" customWidth="1"/>
    <col min="2" max="2" width="10.50390625" style="6" customWidth="1"/>
    <col min="3" max="4" width="13.875" style="6" bestFit="1" customWidth="1"/>
    <col min="5" max="6" width="3.50390625" style="6" bestFit="1" customWidth="1"/>
    <col min="7" max="7" width="7.50390625" style="6" bestFit="1" customWidth="1"/>
    <col min="8" max="8" width="6.50390625" style="26" bestFit="1" customWidth="1"/>
    <col min="9" max="9" width="15.00390625" style="26" bestFit="1" customWidth="1"/>
    <col min="10" max="10" width="8.50390625" style="6" bestFit="1" customWidth="1"/>
    <col min="11" max="16384" width="9.00390625" style="6" customWidth="1"/>
  </cols>
  <sheetData>
    <row r="1" spans="1:9" ht="14.25">
      <c r="A1" s="23" t="s">
        <v>1</v>
      </c>
      <c r="B1" s="19" t="s">
        <v>23</v>
      </c>
      <c r="C1" s="19" t="s">
        <v>24</v>
      </c>
      <c r="D1" s="19" t="s">
        <v>22</v>
      </c>
      <c r="E1" s="19" t="s">
        <v>25</v>
      </c>
      <c r="F1" s="19" t="s">
        <v>26</v>
      </c>
      <c r="G1" s="19" t="s">
        <v>27</v>
      </c>
      <c r="H1" s="19" t="s">
        <v>21</v>
      </c>
      <c r="I1" s="19" t="s">
        <v>28</v>
      </c>
    </row>
    <row r="2" spans="1:11" ht="14.25">
      <c r="A2" s="23" t="e">
        <f>IF(B2="","",'記録入力1'!C4)</f>
        <v>#N/A</v>
      </c>
      <c r="B2" s="24" t="e">
        <f>VLOOKUP($H2,'男子選手'!$B$2:$G$158,6,FALSE)</f>
        <v>#N/A</v>
      </c>
      <c r="C2" s="24">
        <f>IF($H2="","",VLOOKUP($H2,'男子選手'!$B$2:$D$158,2,FALSE))</f>
      </c>
      <c r="D2" s="24">
        <f>IF($H2="","",VLOOKUP($H2,'男子選手'!$B$2:$D$158,3,FALSE))</f>
      </c>
      <c r="E2" s="24">
        <f>IF(H2="","",1)</f>
      </c>
      <c r="F2" s="24">
        <f>IF(H2="","",2)</f>
      </c>
      <c r="G2" s="24">
        <f>IF(H2="","",VALUE(MID(VLOOKUP($H2,'男子選手'!$B$2:$G$158,6,FALSE),2,6)))</f>
      </c>
      <c r="H2" s="25">
        <f>'記録入力1'!J4</f>
      </c>
      <c r="I2" s="25">
        <f>IF(H2="","",VLOOKUP('記録入力1'!C4,'初期設定1'!$C$18:$F$59,3,FALSE)&amp;" "&amp;RIGHT('記録入力1'!N4,7))</f>
      </c>
      <c r="J2" s="25"/>
      <c r="K2" s="6" t="e">
        <f>IF(B2="","",'記録入力1'!I4)</f>
        <v>#N/A</v>
      </c>
    </row>
    <row r="3" spans="1:11" ht="14.25">
      <c r="A3" s="23" t="e">
        <f>IF(B3="","",'記録入力1'!C5)</f>
        <v>#N/A</v>
      </c>
      <c r="B3" s="24" t="e">
        <f>VLOOKUP($H3,'男子選手'!$B$2:$G$158,6,FALSE)</f>
        <v>#N/A</v>
      </c>
      <c r="C3" s="24">
        <f>IF($H3="","",VLOOKUP($H3,'男子選手'!$B$2:$D$158,2,FALSE))</f>
      </c>
      <c r="D3" s="24">
        <f>IF($H3="","",VLOOKUP($H3,'男子選手'!$B$2:$D$158,3,FALSE))</f>
      </c>
      <c r="E3" s="24">
        <f aca="true" t="shared" si="0" ref="E3:E66">IF(H3="","",1)</f>
      </c>
      <c r="F3" s="24">
        <f aca="true" t="shared" si="1" ref="F3:F66">IF(H3="","",2)</f>
      </c>
      <c r="G3" s="24">
        <f>IF(H3="","",VALUE(MID(VLOOKUP($H3,'男子選手'!$B$2:$G$158,6,FALSE),2,6)))</f>
      </c>
      <c r="H3" s="25">
        <f>'記録入力1'!J5</f>
      </c>
      <c r="I3" s="25">
        <f>IF(H3="","",VLOOKUP('記録入力1'!C5,'初期設定1'!$C$18:$F$59,3,FALSE)&amp;" "&amp;RIGHT('記録入力1'!N5,7))</f>
      </c>
      <c r="J3" s="25"/>
      <c r="K3" s="6" t="e">
        <f>IF(B3="","",'記録入力1'!I5)</f>
        <v>#N/A</v>
      </c>
    </row>
    <row r="4" spans="1:11" ht="14.25">
      <c r="A4" s="23" t="e">
        <f>IF(B4="","",'記録入力1'!C6)</f>
        <v>#N/A</v>
      </c>
      <c r="B4" s="24" t="e">
        <f>VLOOKUP($H4,'男子選手'!$B$2:$G$158,6,FALSE)</f>
        <v>#N/A</v>
      </c>
      <c r="C4" s="24">
        <f>IF($H4="","",VLOOKUP($H4,'男子選手'!$B$2:$D$158,2,FALSE))</f>
      </c>
      <c r="D4" s="24">
        <f>IF($H4="","",VLOOKUP($H4,'男子選手'!$B$2:$D$158,3,FALSE))</f>
      </c>
      <c r="E4" s="24">
        <f t="shared" si="0"/>
      </c>
      <c r="F4" s="24">
        <f t="shared" si="1"/>
      </c>
      <c r="G4" s="24">
        <f>IF(H4="","",VALUE(MID(VLOOKUP($H4,'男子選手'!$B$2:$G$158,6,FALSE),2,6)))</f>
      </c>
      <c r="H4" s="25">
        <f>'記録入力1'!J6</f>
      </c>
      <c r="I4" s="25">
        <f>IF(H4="","",VLOOKUP('記録入力1'!C6,'初期設定1'!$C$18:$F$59,3,FALSE)&amp;" "&amp;RIGHT('記録入力1'!N6,7))</f>
      </c>
      <c r="J4" s="25"/>
      <c r="K4" s="6" t="e">
        <f>IF(B4="","",'記録入力1'!I6)</f>
        <v>#N/A</v>
      </c>
    </row>
    <row r="5" spans="1:11" ht="14.25">
      <c r="A5" s="23" t="e">
        <f>IF(B5="","",'記録入力1'!C7)</f>
        <v>#N/A</v>
      </c>
      <c r="B5" s="24" t="e">
        <f>VLOOKUP($H5,'男子選手'!$B$2:$G$158,6,FALSE)</f>
        <v>#N/A</v>
      </c>
      <c r="C5" s="24">
        <f>IF($H5="","",VLOOKUP($H5,'男子選手'!$B$2:$D$158,2,FALSE))</f>
      </c>
      <c r="D5" s="24">
        <f>IF($H5="","",VLOOKUP($H5,'男子選手'!$B$2:$D$158,3,FALSE))</f>
      </c>
      <c r="E5" s="24">
        <f t="shared" si="0"/>
      </c>
      <c r="F5" s="24">
        <f t="shared" si="1"/>
      </c>
      <c r="G5" s="24">
        <f>IF(H5="","",VALUE(MID(VLOOKUP($H5,'男子選手'!$B$2:$G$158,6,FALSE),2,6)))</f>
      </c>
      <c r="H5" s="25">
        <f>'記録入力1'!J7</f>
      </c>
      <c r="I5" s="25">
        <f>IF(H5="","",VLOOKUP('記録入力1'!C7,'初期設定1'!$C$18:$F$59,3,FALSE)&amp;" "&amp;RIGHT('記録入力1'!N7,7))</f>
      </c>
      <c r="J5" s="25"/>
      <c r="K5" s="6" t="e">
        <f>IF(B5="","",'記録入力1'!I7)</f>
        <v>#N/A</v>
      </c>
    </row>
    <row r="6" spans="1:11" ht="13.5">
      <c r="A6" s="23" t="e">
        <f>IF(B6="","",'記録入力1'!C8)</f>
        <v>#N/A</v>
      </c>
      <c r="B6" s="24" t="e">
        <f>VLOOKUP($H6,'男子選手'!$B$2:$G$158,6,FALSE)</f>
        <v>#N/A</v>
      </c>
      <c r="C6" s="24">
        <f>IF($H6="","",VLOOKUP($H6,'男子選手'!$B$2:$D$158,2,FALSE))</f>
      </c>
      <c r="D6" s="24">
        <f>IF($H6="","",VLOOKUP($H6,'男子選手'!$B$2:$D$158,3,FALSE))</f>
      </c>
      <c r="E6" s="24">
        <f t="shared" si="0"/>
      </c>
      <c r="F6" s="24">
        <f t="shared" si="1"/>
      </c>
      <c r="G6" s="24">
        <f>IF(H6="","",VALUE(MID(VLOOKUP($H6,'男子選手'!$B$2:$G$158,6,FALSE),2,6)))</f>
      </c>
      <c r="H6" s="25">
        <f>'記録入力1'!J8</f>
      </c>
      <c r="I6" s="25">
        <f>IF(H6="","",VLOOKUP('記録入力1'!C8,'初期設定1'!$C$18:$F$59,3,FALSE)&amp;" "&amp;RIGHT('記録入力1'!N8,7))</f>
      </c>
      <c r="J6" s="25"/>
      <c r="K6" s="6" t="e">
        <f>IF(B6="","",'記録入力1'!I8)</f>
        <v>#N/A</v>
      </c>
    </row>
    <row r="7" spans="1:11" ht="13.5">
      <c r="A7" s="23" t="e">
        <f>IF(B7="","",'記録入力1'!C9)</f>
        <v>#N/A</v>
      </c>
      <c r="B7" s="24" t="e">
        <f>VLOOKUP($H7,'男子選手'!$B$2:$G$158,6,FALSE)</f>
        <v>#N/A</v>
      </c>
      <c r="C7" s="24">
        <f>IF($H7="","",VLOOKUP($H7,'男子選手'!$B$2:$D$158,2,FALSE))</f>
      </c>
      <c r="D7" s="24">
        <f>IF($H7="","",VLOOKUP($H7,'男子選手'!$B$2:$D$158,3,FALSE))</f>
      </c>
      <c r="E7" s="24">
        <f t="shared" si="0"/>
      </c>
      <c r="F7" s="24">
        <f t="shared" si="1"/>
      </c>
      <c r="G7" s="24">
        <f>IF(H7="","",VALUE(MID(VLOOKUP($H7,'男子選手'!$B$2:$G$158,6,FALSE),2,6)))</f>
      </c>
      <c r="H7" s="25">
        <f>'記録入力1'!J9</f>
      </c>
      <c r="I7" s="25">
        <f>IF(H7="","",VLOOKUP('記録入力1'!C9,'初期設定1'!$C$18:$F$59,3,FALSE)&amp;" "&amp;RIGHT('記録入力1'!N9,7))</f>
      </c>
      <c r="J7" s="25"/>
      <c r="K7" s="6" t="e">
        <f>IF(B7="","",'記録入力1'!I9)</f>
        <v>#N/A</v>
      </c>
    </row>
    <row r="8" spans="1:11" ht="13.5">
      <c r="A8" s="23" t="e">
        <f>IF(B8="","",'記録入力1'!C10)</f>
        <v>#N/A</v>
      </c>
      <c r="B8" s="24" t="e">
        <f>VLOOKUP($H8,'男子選手'!$B$2:$G$158,6,FALSE)</f>
        <v>#N/A</v>
      </c>
      <c r="C8" s="24">
        <f>IF($H8="","",VLOOKUP($H8,'男子選手'!$B$2:$D$158,2,FALSE))</f>
      </c>
      <c r="D8" s="24">
        <f>IF($H8="","",VLOOKUP($H8,'男子選手'!$B$2:$D$158,3,FALSE))</f>
      </c>
      <c r="E8" s="24">
        <f t="shared" si="0"/>
      </c>
      <c r="F8" s="24">
        <f t="shared" si="1"/>
      </c>
      <c r="G8" s="24">
        <f>IF(H8="","",VALUE(MID(VLOOKUP($H8,'男子選手'!$B$2:$G$158,6,FALSE),2,6)))</f>
      </c>
      <c r="H8" s="25">
        <f>'記録入力1'!J10</f>
      </c>
      <c r="I8" s="25">
        <f>IF(H8="","",VLOOKUP('記録入力1'!C10,'初期設定1'!$C$18:$F$59,3,FALSE)&amp;" "&amp;RIGHT('記録入力1'!N10,7))</f>
      </c>
      <c r="J8" s="25"/>
      <c r="K8" s="6" t="e">
        <f>IF(B8="","",'記録入力1'!I10)</f>
        <v>#N/A</v>
      </c>
    </row>
    <row r="9" spans="1:11" ht="13.5">
      <c r="A9" s="23" t="e">
        <f>IF(B9="","",'記録入力1'!C11)</f>
        <v>#N/A</v>
      </c>
      <c r="B9" s="24" t="e">
        <f>VLOOKUP($H9,'男子選手'!$B$2:$G$158,6,FALSE)</f>
        <v>#N/A</v>
      </c>
      <c r="C9" s="24">
        <f>IF($H9="","",VLOOKUP($H9,'男子選手'!$B$2:$D$158,2,FALSE))</f>
      </c>
      <c r="D9" s="24">
        <f>IF($H9="","",VLOOKUP($H9,'男子選手'!$B$2:$D$158,3,FALSE))</f>
      </c>
      <c r="E9" s="24">
        <f t="shared" si="0"/>
      </c>
      <c r="F9" s="24">
        <f t="shared" si="1"/>
      </c>
      <c r="G9" s="24">
        <f>IF(H9="","",VALUE(MID(VLOOKUP($H9,'男子選手'!$B$2:$G$158,6,FALSE),2,6)))</f>
      </c>
      <c r="H9" s="25">
        <f>'記録入力1'!J11</f>
      </c>
      <c r="I9" s="25">
        <f>IF(H9="","",VLOOKUP('記録入力1'!C11,'初期設定1'!$C$18:$F$59,3,FALSE)&amp;" "&amp;RIGHT('記録入力1'!N11,7))</f>
      </c>
      <c r="J9" s="25"/>
      <c r="K9" s="6" t="e">
        <f>IF(B9="","",'記録入力1'!I11)</f>
        <v>#N/A</v>
      </c>
    </row>
    <row r="10" spans="1:11" ht="13.5">
      <c r="A10" s="23" t="e">
        <f>IF(B10="","",'記録入力1'!C12)</f>
        <v>#N/A</v>
      </c>
      <c r="B10" s="24" t="e">
        <f>VLOOKUP($H10,'男子選手'!$B$2:$G$158,6,FALSE)</f>
        <v>#N/A</v>
      </c>
      <c r="C10" s="24">
        <f>IF($H10="","",VLOOKUP($H10,'男子選手'!$B$2:$D$158,2,FALSE))</f>
      </c>
      <c r="D10" s="24">
        <f>IF($H10="","",VLOOKUP($H10,'男子選手'!$B$2:$D$158,3,FALSE))</f>
      </c>
      <c r="E10" s="24">
        <f t="shared" si="0"/>
      </c>
      <c r="F10" s="24">
        <f t="shared" si="1"/>
      </c>
      <c r="G10" s="24">
        <f>IF(H10="","",VALUE(MID(VLOOKUP($H10,'男子選手'!$B$2:$G$158,6,FALSE),2,6)))</f>
      </c>
      <c r="H10" s="25">
        <f>'記録入力1'!J12</f>
      </c>
      <c r="I10" s="25">
        <f>IF(H10="","",VLOOKUP('記録入力1'!C12,'初期設定1'!$C$18:$F$59,3,FALSE)&amp;" "&amp;RIGHT('記録入力1'!N12,7))</f>
      </c>
      <c r="J10" s="25"/>
      <c r="K10" s="6" t="e">
        <f>IF(B10="","",'記録入力1'!I12)</f>
        <v>#N/A</v>
      </c>
    </row>
    <row r="11" spans="1:11" ht="13.5">
      <c r="A11" s="23" t="e">
        <f>IF(B11="","",'記録入力1'!C13)</f>
        <v>#N/A</v>
      </c>
      <c r="B11" s="24" t="e">
        <f>VLOOKUP($H11,'男子選手'!$B$2:$G$158,6,FALSE)</f>
        <v>#N/A</v>
      </c>
      <c r="C11" s="24">
        <f>IF($H11="","",VLOOKUP($H11,'男子選手'!$B$2:$D$158,2,FALSE))</f>
      </c>
      <c r="D11" s="24">
        <f>IF($H11="","",VLOOKUP($H11,'男子選手'!$B$2:$D$158,3,FALSE))</f>
      </c>
      <c r="E11" s="24">
        <f t="shared" si="0"/>
      </c>
      <c r="F11" s="24">
        <f t="shared" si="1"/>
      </c>
      <c r="G11" s="24">
        <f>IF(H11="","",VALUE(MID(VLOOKUP($H11,'男子選手'!$B$2:$G$158,6,FALSE),2,6)))</f>
      </c>
      <c r="H11" s="25">
        <f>'記録入力1'!J13</f>
      </c>
      <c r="I11" s="25">
        <f>IF(H11="","",VLOOKUP('記録入力1'!C13,'初期設定1'!$C$18:$F$59,3,FALSE)&amp;" "&amp;RIGHT('記録入力1'!N13,7))</f>
      </c>
      <c r="J11" s="25"/>
      <c r="K11" s="6" t="e">
        <f>IF(B11="","",'記録入力1'!I13)</f>
        <v>#N/A</v>
      </c>
    </row>
    <row r="12" spans="1:11" ht="13.5">
      <c r="A12" s="23" t="e">
        <f>IF(B12="","",'記録入力1'!C14)</f>
        <v>#N/A</v>
      </c>
      <c r="B12" s="24" t="e">
        <f>VLOOKUP($H12,'男子選手'!$B$2:$G$158,6,FALSE)</f>
        <v>#N/A</v>
      </c>
      <c r="C12" s="24">
        <f>IF($H12="","",VLOOKUP($H12,'男子選手'!$B$2:$D$158,2,FALSE))</f>
      </c>
      <c r="D12" s="24">
        <f>IF($H12="","",VLOOKUP($H12,'男子選手'!$B$2:$D$158,3,FALSE))</f>
      </c>
      <c r="E12" s="24">
        <f t="shared" si="0"/>
      </c>
      <c r="F12" s="24">
        <f t="shared" si="1"/>
      </c>
      <c r="G12" s="24">
        <f>IF(H12="","",VALUE(MID(VLOOKUP($H12,'男子選手'!$B$2:$G$158,6,FALSE),2,6)))</f>
      </c>
      <c r="H12" s="25">
        <f>'記録入力1'!J14</f>
      </c>
      <c r="I12" s="25">
        <f>IF(H12="","",VLOOKUP('記録入力1'!C14,'初期設定1'!$C$18:$F$59,3,FALSE)&amp;" "&amp;RIGHT('記録入力1'!N14,7))</f>
      </c>
      <c r="J12" s="25"/>
      <c r="K12" s="6" t="e">
        <f>IF(B12="","",'記録入力1'!I14)</f>
        <v>#N/A</v>
      </c>
    </row>
    <row r="13" spans="1:11" ht="13.5">
      <c r="A13" s="23" t="e">
        <f>IF(B13="","",'記録入力1'!C15)</f>
        <v>#N/A</v>
      </c>
      <c r="B13" s="24" t="e">
        <f>VLOOKUP($H13,'男子選手'!$B$2:$G$158,6,FALSE)</f>
        <v>#N/A</v>
      </c>
      <c r="C13" s="24">
        <f>IF($H13="","",VLOOKUP($H13,'男子選手'!$B$2:$D$158,2,FALSE))</f>
      </c>
      <c r="D13" s="24">
        <f>IF($H13="","",VLOOKUP($H13,'男子選手'!$B$2:$D$158,3,FALSE))</f>
      </c>
      <c r="E13" s="24">
        <f t="shared" si="0"/>
      </c>
      <c r="F13" s="24">
        <f t="shared" si="1"/>
      </c>
      <c r="G13" s="24">
        <f>IF(H13="","",VALUE(MID(VLOOKUP($H13,'男子選手'!$B$2:$G$158,6,FALSE),2,6)))</f>
      </c>
      <c r="H13" s="25">
        <f>'記録入力1'!J15</f>
      </c>
      <c r="I13" s="25">
        <f>IF(H13="","",VLOOKUP('記録入力1'!C15,'初期設定1'!$C$18:$F$59,3,FALSE)&amp;" "&amp;RIGHT('記録入力1'!N15,7))</f>
      </c>
      <c r="J13" s="25"/>
      <c r="K13" s="6" t="e">
        <f>IF(B13="","",'記録入力1'!I15)</f>
        <v>#N/A</v>
      </c>
    </row>
    <row r="14" spans="1:11" ht="13.5">
      <c r="A14" s="23" t="e">
        <f>IF(B14="","",'記録入力1'!C16)</f>
        <v>#N/A</v>
      </c>
      <c r="B14" s="24" t="e">
        <f>VLOOKUP($H14,'男子選手'!$B$2:$G$158,6,FALSE)</f>
        <v>#N/A</v>
      </c>
      <c r="C14" s="24">
        <f>IF($H14="","",VLOOKUP($H14,'男子選手'!$B$2:$D$158,2,FALSE))</f>
      </c>
      <c r="D14" s="24">
        <f>IF($H14="","",VLOOKUP($H14,'男子選手'!$B$2:$D$158,3,FALSE))</f>
      </c>
      <c r="E14" s="24">
        <f t="shared" si="0"/>
      </c>
      <c r="F14" s="24">
        <f t="shared" si="1"/>
      </c>
      <c r="G14" s="24">
        <f>IF(H14="","",VALUE(MID(VLOOKUP($H14,'男子選手'!$B$2:$G$158,6,FALSE),2,6)))</f>
      </c>
      <c r="H14" s="25">
        <f>'記録入力1'!J16</f>
      </c>
      <c r="I14" s="25">
        <f>IF(H14="","",VLOOKUP('記録入力1'!C16,'初期設定1'!$C$18:$F$59,3,FALSE)&amp;" "&amp;RIGHT('記録入力1'!N16,7))</f>
      </c>
      <c r="J14" s="25"/>
      <c r="K14" s="6" t="e">
        <f>IF(B14="","",'記録入力1'!I16)</f>
        <v>#N/A</v>
      </c>
    </row>
    <row r="15" spans="1:11" ht="13.5">
      <c r="A15" s="23" t="e">
        <f>IF(B15="","",'記録入力1'!C17)</f>
        <v>#N/A</v>
      </c>
      <c r="B15" s="24" t="e">
        <f>VLOOKUP($H15,'男子選手'!$B$2:$G$158,6,FALSE)</f>
        <v>#N/A</v>
      </c>
      <c r="C15" s="24">
        <f>IF($H15="","",VLOOKUP($H15,'男子選手'!$B$2:$D$158,2,FALSE))</f>
      </c>
      <c r="D15" s="24">
        <f>IF($H15="","",VLOOKUP($H15,'男子選手'!$B$2:$D$158,3,FALSE))</f>
      </c>
      <c r="E15" s="24">
        <f t="shared" si="0"/>
      </c>
      <c r="F15" s="24">
        <f t="shared" si="1"/>
      </c>
      <c r="G15" s="24">
        <f>IF(H15="","",VALUE(MID(VLOOKUP($H15,'男子選手'!$B$2:$G$158,6,FALSE),2,6)))</f>
      </c>
      <c r="H15" s="25">
        <f>'記録入力1'!J17</f>
      </c>
      <c r="I15" s="25">
        <f>IF(H15="","",VLOOKUP('記録入力1'!C17,'初期設定1'!$C$18:$F$59,3,FALSE)&amp;" "&amp;RIGHT('記録入力1'!N17,7))</f>
      </c>
      <c r="J15" s="25"/>
      <c r="K15" s="6" t="e">
        <f>IF(B15="","",'記録入力1'!I17)</f>
        <v>#N/A</v>
      </c>
    </row>
    <row r="16" spans="1:11" ht="13.5">
      <c r="A16" s="23" t="e">
        <f>IF(B16="","",'記録入力1'!C18)</f>
        <v>#N/A</v>
      </c>
      <c r="B16" s="24" t="e">
        <f>VLOOKUP($H16,'男子選手'!$B$2:$G$158,6,FALSE)</f>
        <v>#N/A</v>
      </c>
      <c r="C16" s="24">
        <f>IF($H16="","",VLOOKUP($H16,'男子選手'!$B$2:$D$158,2,FALSE))</f>
      </c>
      <c r="D16" s="24">
        <f>IF($H16="","",VLOOKUP($H16,'男子選手'!$B$2:$D$158,3,FALSE))</f>
      </c>
      <c r="E16" s="24">
        <f t="shared" si="0"/>
      </c>
      <c r="F16" s="24">
        <f t="shared" si="1"/>
      </c>
      <c r="G16" s="24">
        <f>IF(H16="","",VALUE(MID(VLOOKUP($H16,'男子選手'!$B$2:$G$158,6,FALSE),2,6)))</f>
      </c>
      <c r="H16" s="25">
        <f>'記録入力1'!J18</f>
      </c>
      <c r="I16" s="25">
        <f>IF(H16="","",VLOOKUP('記録入力1'!C18,'初期設定1'!$C$18:$F$59,3,FALSE)&amp;" "&amp;RIGHT('記録入力1'!N18,7))</f>
      </c>
      <c r="J16" s="25"/>
      <c r="K16" s="6" t="e">
        <f>IF(B16="","",'記録入力1'!I18)</f>
        <v>#N/A</v>
      </c>
    </row>
    <row r="17" spans="1:11" ht="13.5">
      <c r="A17" s="23" t="e">
        <f>IF(B17="","",'記録入力1'!C19)</f>
        <v>#N/A</v>
      </c>
      <c r="B17" s="24" t="e">
        <f>VLOOKUP($H17,'男子選手'!$B$2:$G$158,6,FALSE)</f>
        <v>#N/A</v>
      </c>
      <c r="C17" s="24">
        <f>IF($H17="","",VLOOKUP($H17,'男子選手'!$B$2:$D$158,2,FALSE))</f>
      </c>
      <c r="D17" s="24">
        <f>IF($H17="","",VLOOKUP($H17,'男子選手'!$B$2:$D$158,3,FALSE))</f>
      </c>
      <c r="E17" s="24">
        <f t="shared" si="0"/>
      </c>
      <c r="F17" s="24">
        <f t="shared" si="1"/>
      </c>
      <c r="G17" s="24">
        <f>IF(H17="","",VALUE(MID(VLOOKUP($H17,'男子選手'!$B$2:$G$158,6,FALSE),2,6)))</f>
      </c>
      <c r="H17" s="25">
        <f>'記録入力1'!J19</f>
      </c>
      <c r="I17" s="25">
        <f>IF(H17="","",VLOOKUP('記録入力1'!C19,'初期設定1'!$C$18:$F$59,3,FALSE)&amp;" "&amp;RIGHT('記録入力1'!N19,7))</f>
      </c>
      <c r="J17" s="25"/>
      <c r="K17" s="6" t="e">
        <f>IF(B17="","",'記録入力1'!I19)</f>
        <v>#N/A</v>
      </c>
    </row>
    <row r="18" spans="1:11" ht="13.5">
      <c r="A18" s="23" t="e">
        <f>IF(B18="","",'記録入力1'!C20)</f>
        <v>#N/A</v>
      </c>
      <c r="B18" s="24" t="e">
        <f>VLOOKUP($H18,'男子選手'!$B$2:$G$158,6,FALSE)</f>
        <v>#N/A</v>
      </c>
      <c r="C18" s="24">
        <f>IF($H18="","",VLOOKUP($H18,'男子選手'!$B$2:$D$158,2,FALSE))</f>
      </c>
      <c r="D18" s="24">
        <f>IF($H18="","",VLOOKUP($H18,'男子選手'!$B$2:$D$158,3,FALSE))</f>
      </c>
      <c r="E18" s="24">
        <f t="shared" si="0"/>
      </c>
      <c r="F18" s="24">
        <f t="shared" si="1"/>
      </c>
      <c r="G18" s="24">
        <f>IF(H18="","",VALUE(MID(VLOOKUP($H18,'男子選手'!$B$2:$G$158,6,FALSE),2,6)))</f>
      </c>
      <c r="H18" s="25">
        <f>'記録入力1'!J20</f>
      </c>
      <c r="I18" s="25">
        <f>IF(H18="","",VLOOKUP('記録入力1'!C20,'初期設定1'!$C$18:$F$59,3,FALSE)&amp;" "&amp;RIGHT('記録入力1'!N20,7))</f>
      </c>
      <c r="J18" s="25"/>
      <c r="K18" s="6" t="e">
        <f>IF(B18="","",'記録入力1'!I20)</f>
        <v>#N/A</v>
      </c>
    </row>
    <row r="19" spans="1:11" ht="13.5">
      <c r="A19" s="23" t="e">
        <f>IF(B19="","",'記録入力1'!C21)</f>
        <v>#N/A</v>
      </c>
      <c r="B19" s="24" t="e">
        <f>VLOOKUP($H19,'男子選手'!$B$2:$G$158,6,FALSE)</f>
        <v>#N/A</v>
      </c>
      <c r="C19" s="24">
        <f>IF($H19="","",VLOOKUP($H19,'男子選手'!$B$2:$D$158,2,FALSE))</f>
      </c>
      <c r="D19" s="24">
        <f>IF($H19="","",VLOOKUP($H19,'男子選手'!$B$2:$D$158,3,FALSE))</f>
      </c>
      <c r="E19" s="24">
        <f t="shared" si="0"/>
      </c>
      <c r="F19" s="24">
        <f t="shared" si="1"/>
      </c>
      <c r="G19" s="24">
        <f>IF(H19="","",VALUE(MID(VLOOKUP($H19,'男子選手'!$B$2:$G$158,6,FALSE),2,6)))</f>
      </c>
      <c r="H19" s="25">
        <f>'記録入力1'!J21</f>
      </c>
      <c r="I19" s="25">
        <f>IF(H19="","",VLOOKUP('記録入力1'!C21,'初期設定1'!$C$18:$F$59,3,FALSE)&amp;" "&amp;RIGHT('記録入力1'!N21,7))</f>
      </c>
      <c r="J19" s="25"/>
      <c r="K19" s="6" t="e">
        <f>IF(B19="","",'記録入力1'!I21)</f>
        <v>#N/A</v>
      </c>
    </row>
    <row r="20" spans="1:11" ht="13.5">
      <c r="A20" s="23" t="e">
        <f>IF(B20="","",'記録入力1'!C22)</f>
        <v>#N/A</v>
      </c>
      <c r="B20" s="24" t="e">
        <f>VLOOKUP($H20,'男子選手'!$B$2:$G$158,6,FALSE)</f>
        <v>#N/A</v>
      </c>
      <c r="C20" s="24">
        <f>IF($H20="","",VLOOKUP($H20,'男子選手'!$B$2:$D$158,2,FALSE))</f>
      </c>
      <c r="D20" s="24">
        <f>IF($H20="","",VLOOKUP($H20,'男子選手'!$B$2:$D$158,3,FALSE))</f>
      </c>
      <c r="E20" s="24">
        <f t="shared" si="0"/>
      </c>
      <c r="F20" s="24">
        <f t="shared" si="1"/>
      </c>
      <c r="G20" s="24">
        <f>IF(H20="","",VALUE(MID(VLOOKUP($H20,'男子選手'!$B$2:$G$158,6,FALSE),2,6)))</f>
      </c>
      <c r="H20" s="25">
        <f>'記録入力1'!J22</f>
      </c>
      <c r="I20" s="25">
        <f>IF(H20="","",VLOOKUP('記録入力1'!C22,'初期設定1'!$C$18:$F$59,3,FALSE)&amp;" "&amp;RIGHT('記録入力1'!N22,7))</f>
      </c>
      <c r="J20" s="25"/>
      <c r="K20" s="6" t="e">
        <f>IF(B20="","",'記録入力1'!I22)</f>
        <v>#N/A</v>
      </c>
    </row>
    <row r="21" spans="1:11" ht="13.5">
      <c r="A21" s="23" t="e">
        <f>IF(B21="","",'記録入力1'!C23)</f>
        <v>#N/A</v>
      </c>
      <c r="B21" s="24" t="e">
        <f>VLOOKUP($H21,'男子選手'!$B$2:$G$158,6,FALSE)</f>
        <v>#N/A</v>
      </c>
      <c r="C21" s="24">
        <f>IF($H21="","",VLOOKUP($H21,'男子選手'!$B$2:$D$158,2,FALSE))</f>
      </c>
      <c r="D21" s="24">
        <f>IF($H21="","",VLOOKUP($H21,'男子選手'!$B$2:$D$158,3,FALSE))</f>
      </c>
      <c r="E21" s="24">
        <f t="shared" si="0"/>
      </c>
      <c r="F21" s="24">
        <f t="shared" si="1"/>
      </c>
      <c r="G21" s="24">
        <f>IF(H21="","",VALUE(MID(VLOOKUP($H21,'男子選手'!$B$2:$G$158,6,FALSE),2,6)))</f>
      </c>
      <c r="H21" s="25">
        <f>'記録入力1'!J23</f>
      </c>
      <c r="I21" s="25">
        <f>IF(H21="","",VLOOKUP('記録入力1'!C23,'初期設定1'!$C$18:$F$59,3,FALSE)&amp;" "&amp;RIGHT('記録入力1'!N23,7))</f>
      </c>
      <c r="J21" s="25"/>
      <c r="K21" s="6" t="e">
        <f>IF(B21="","",'記録入力1'!I23)</f>
        <v>#N/A</v>
      </c>
    </row>
    <row r="22" spans="1:11" ht="13.5">
      <c r="A22" s="23" t="e">
        <f>IF(B22="","",'記録入力1'!C24)</f>
        <v>#N/A</v>
      </c>
      <c r="B22" s="24" t="e">
        <f>VLOOKUP($H22,'男子選手'!$B$2:$G$158,6,FALSE)</f>
        <v>#N/A</v>
      </c>
      <c r="C22" s="24">
        <f>IF($H22="","",VLOOKUP($H22,'男子選手'!$B$2:$D$158,2,FALSE))</f>
      </c>
      <c r="D22" s="24">
        <f>IF($H22="","",VLOOKUP($H22,'男子選手'!$B$2:$D$158,3,FALSE))</f>
      </c>
      <c r="E22" s="24">
        <f t="shared" si="0"/>
      </c>
      <c r="F22" s="24">
        <f t="shared" si="1"/>
      </c>
      <c r="G22" s="24">
        <f>IF(H22="","",VALUE(MID(VLOOKUP($H22,'男子選手'!$B$2:$G$158,6,FALSE),2,6)))</f>
      </c>
      <c r="H22" s="25">
        <f>'記録入力1'!J24</f>
      </c>
      <c r="I22" s="25">
        <f>IF(H22="","",VLOOKUP('記録入力1'!C24,'初期設定1'!$C$18:$F$59,3,FALSE)&amp;" "&amp;RIGHT('記録入力1'!N24,7))</f>
      </c>
      <c r="J22" s="25"/>
      <c r="K22" s="6" t="e">
        <f>IF(B22="","",'記録入力1'!I24)</f>
        <v>#N/A</v>
      </c>
    </row>
    <row r="23" spans="1:11" ht="13.5">
      <c r="A23" s="23" t="e">
        <f>IF(B23="","",'記録入力1'!C25)</f>
        <v>#N/A</v>
      </c>
      <c r="B23" s="24" t="e">
        <f>VLOOKUP($H23,'男子選手'!$B$2:$G$158,6,FALSE)</f>
        <v>#N/A</v>
      </c>
      <c r="C23" s="24">
        <f>IF($H23="","",VLOOKUP($H23,'男子選手'!$B$2:$D$158,2,FALSE))</f>
      </c>
      <c r="D23" s="24">
        <f>IF($H23="","",VLOOKUP($H23,'男子選手'!$B$2:$D$158,3,FALSE))</f>
      </c>
      <c r="E23" s="24">
        <f t="shared" si="0"/>
      </c>
      <c r="F23" s="24">
        <f t="shared" si="1"/>
      </c>
      <c r="G23" s="24">
        <f>IF(H23="","",VALUE(MID(VLOOKUP($H23,'男子選手'!$B$2:$G$158,6,FALSE),2,6)))</f>
      </c>
      <c r="H23" s="25">
        <f>'記録入力1'!J25</f>
      </c>
      <c r="I23" s="25">
        <f>IF(H23="","",VLOOKUP('記録入力1'!C25,'初期設定1'!$C$18:$F$59,3,FALSE)&amp;" "&amp;RIGHT('記録入力1'!N25,7))</f>
      </c>
      <c r="J23" s="25"/>
      <c r="K23" s="6" t="e">
        <f>IF(B23="","",'記録入力1'!I25)</f>
        <v>#N/A</v>
      </c>
    </row>
    <row r="24" spans="1:11" ht="13.5">
      <c r="A24" s="23" t="e">
        <f>IF(B24="","",'記録入力1'!C26)</f>
        <v>#N/A</v>
      </c>
      <c r="B24" s="24" t="e">
        <f>VLOOKUP($H24,'男子選手'!$B$2:$G$158,6,FALSE)</f>
        <v>#N/A</v>
      </c>
      <c r="C24" s="24">
        <f>IF($H24="","",VLOOKUP($H24,'男子選手'!$B$2:$D$158,2,FALSE))</f>
      </c>
      <c r="D24" s="24">
        <f>IF($H24="","",VLOOKUP($H24,'男子選手'!$B$2:$D$158,3,FALSE))</f>
      </c>
      <c r="E24" s="24">
        <f t="shared" si="0"/>
      </c>
      <c r="F24" s="24">
        <f t="shared" si="1"/>
      </c>
      <c r="G24" s="24">
        <f>IF(H24="","",VALUE(MID(VLOOKUP($H24,'男子選手'!$B$2:$G$158,6,FALSE),2,6)))</f>
      </c>
      <c r="H24" s="25">
        <f>'記録入力1'!J26</f>
      </c>
      <c r="I24" s="25">
        <f>IF(H24="","",VLOOKUP('記録入力1'!C26,'初期設定1'!$C$18:$F$59,3,FALSE)&amp;" "&amp;RIGHT('記録入力1'!N26,7))</f>
      </c>
      <c r="J24" s="25"/>
      <c r="K24" s="6" t="e">
        <f>IF(B24="","",'記録入力1'!I26)</f>
        <v>#N/A</v>
      </c>
    </row>
    <row r="25" spans="1:11" ht="13.5">
      <c r="A25" s="23" t="e">
        <f>IF(B25="","",'記録入力1'!C27)</f>
        <v>#N/A</v>
      </c>
      <c r="B25" s="24" t="e">
        <f>VLOOKUP($H25,'男子選手'!$B$2:$G$158,6,FALSE)</f>
        <v>#N/A</v>
      </c>
      <c r="C25" s="24">
        <f>IF($H25="","",VLOOKUP($H25,'男子選手'!$B$2:$D$158,2,FALSE))</f>
      </c>
      <c r="D25" s="24">
        <f>IF($H25="","",VLOOKUP($H25,'男子選手'!$B$2:$D$158,3,FALSE))</f>
      </c>
      <c r="E25" s="24">
        <f t="shared" si="0"/>
      </c>
      <c r="F25" s="24">
        <f t="shared" si="1"/>
      </c>
      <c r="G25" s="24">
        <f>IF(H25="","",VALUE(MID(VLOOKUP($H25,'男子選手'!$B$2:$G$158,6,FALSE),2,6)))</f>
      </c>
      <c r="H25" s="25">
        <f>'記録入力1'!J27</f>
      </c>
      <c r="I25" s="25">
        <f>IF(H25="","",VLOOKUP('記録入力1'!C27,'初期設定1'!$C$18:$F$59,3,FALSE)&amp;" "&amp;RIGHT('記録入力1'!N27,7))</f>
      </c>
      <c r="J25" s="25"/>
      <c r="K25" s="6" t="e">
        <f>IF(B25="","",'記録入力1'!I27)</f>
        <v>#N/A</v>
      </c>
    </row>
    <row r="26" spans="1:11" ht="13.5">
      <c r="A26" s="23" t="e">
        <f>IF(B26="","",'記録入力1'!C28)</f>
        <v>#N/A</v>
      </c>
      <c r="B26" s="24" t="e">
        <f>VLOOKUP($H26,'男子選手'!$B$2:$G$158,6,FALSE)</f>
        <v>#N/A</v>
      </c>
      <c r="C26" s="24">
        <f>IF($H26="","",VLOOKUP($H26,'男子選手'!$B$2:$D$158,2,FALSE))</f>
      </c>
      <c r="D26" s="24">
        <f>IF($H26="","",VLOOKUP($H26,'男子選手'!$B$2:$D$158,3,FALSE))</f>
      </c>
      <c r="E26" s="24">
        <f t="shared" si="0"/>
      </c>
      <c r="F26" s="24">
        <f t="shared" si="1"/>
      </c>
      <c r="G26" s="24">
        <f>IF(H26="","",VALUE(MID(VLOOKUP($H26,'男子選手'!$B$2:$G$158,6,FALSE),2,6)))</f>
      </c>
      <c r="H26" s="25">
        <f>'記録入力1'!J28</f>
      </c>
      <c r="I26" s="25">
        <f>IF(H26="","",VLOOKUP('記録入力1'!C28,'初期設定1'!$C$18:$F$59,3,FALSE)&amp;" "&amp;RIGHT('記録入力1'!N28,7))</f>
      </c>
      <c r="J26" s="25"/>
      <c r="K26" s="6" t="e">
        <f>IF(B26="","",'記録入力1'!I28)</f>
        <v>#N/A</v>
      </c>
    </row>
    <row r="27" spans="1:11" ht="13.5">
      <c r="A27" s="23" t="e">
        <f>IF(B27="","",'記録入力1'!C29)</f>
        <v>#N/A</v>
      </c>
      <c r="B27" s="24" t="e">
        <f>VLOOKUP($H27,'男子選手'!$B$2:$G$158,6,FALSE)</f>
        <v>#N/A</v>
      </c>
      <c r="C27" s="24">
        <f>IF($H27="","",VLOOKUP($H27,'男子選手'!$B$2:$D$158,2,FALSE))</f>
      </c>
      <c r="D27" s="24">
        <f>IF($H27="","",VLOOKUP($H27,'男子選手'!$B$2:$D$158,3,FALSE))</f>
      </c>
      <c r="E27" s="24">
        <f t="shared" si="0"/>
      </c>
      <c r="F27" s="24">
        <f t="shared" si="1"/>
      </c>
      <c r="G27" s="24">
        <f>IF(H27="","",VALUE(MID(VLOOKUP($H27,'男子選手'!$B$2:$G$158,6,FALSE),2,6)))</f>
      </c>
      <c r="H27" s="25">
        <f>'記録入力1'!J29</f>
      </c>
      <c r="I27" s="25">
        <f>IF(H27="","",VLOOKUP('記録入力1'!C29,'初期設定1'!$C$18:$F$59,3,FALSE)&amp;" "&amp;RIGHT('記録入力1'!N29,7))</f>
      </c>
      <c r="J27" s="25"/>
      <c r="K27" s="6" t="e">
        <f>IF(B27="","",'記録入力1'!I29)</f>
        <v>#N/A</v>
      </c>
    </row>
    <row r="28" spans="1:11" ht="13.5">
      <c r="A28" s="23" t="e">
        <f>IF(B28="","",'記録入力1'!C30)</f>
        <v>#N/A</v>
      </c>
      <c r="B28" s="24" t="e">
        <f>VLOOKUP($H28,'男子選手'!$B$2:$G$158,6,FALSE)</f>
        <v>#N/A</v>
      </c>
      <c r="C28" s="24">
        <f>IF($H28="","",VLOOKUP($H28,'男子選手'!$B$2:$D$158,2,FALSE))</f>
      </c>
      <c r="D28" s="24">
        <f>IF($H28="","",VLOOKUP($H28,'男子選手'!$B$2:$D$158,3,FALSE))</f>
      </c>
      <c r="E28" s="24">
        <f t="shared" si="0"/>
      </c>
      <c r="F28" s="24">
        <f t="shared" si="1"/>
      </c>
      <c r="G28" s="24">
        <f>IF(H28="","",VALUE(MID(VLOOKUP($H28,'男子選手'!$B$2:$G$158,6,FALSE),2,6)))</f>
      </c>
      <c r="H28" s="25">
        <f>'記録入力1'!J30</f>
      </c>
      <c r="I28" s="25">
        <f>IF(H28="","",VLOOKUP('記録入力1'!C30,'初期設定1'!$C$18:$F$59,3,FALSE)&amp;" "&amp;RIGHT('記録入力1'!N30,7))</f>
      </c>
      <c r="J28" s="25"/>
      <c r="K28" s="6" t="e">
        <f>IF(B28="","",'記録入力1'!I30)</f>
        <v>#N/A</v>
      </c>
    </row>
    <row r="29" spans="1:11" ht="13.5">
      <c r="A29" s="23" t="e">
        <f>IF(B29="","",'記録入力1'!C31)</f>
        <v>#N/A</v>
      </c>
      <c r="B29" s="24" t="e">
        <f>VLOOKUP($H29,'男子選手'!$B$2:$G$158,6,FALSE)</f>
        <v>#N/A</v>
      </c>
      <c r="C29" s="24">
        <f>IF($H29="","",VLOOKUP($H29,'男子選手'!$B$2:$D$158,2,FALSE))</f>
      </c>
      <c r="D29" s="24">
        <f>IF($H29="","",VLOOKUP($H29,'男子選手'!$B$2:$D$158,3,FALSE))</f>
      </c>
      <c r="E29" s="24">
        <f t="shared" si="0"/>
      </c>
      <c r="F29" s="24">
        <f t="shared" si="1"/>
      </c>
      <c r="G29" s="24">
        <f>IF(H29="","",VALUE(MID(VLOOKUP($H29,'男子選手'!$B$2:$G$158,6,FALSE),2,6)))</f>
      </c>
      <c r="H29" s="25">
        <f>'記録入力1'!J31</f>
      </c>
      <c r="I29" s="25">
        <f>IF(H29="","",VLOOKUP('記録入力1'!C31,'初期設定1'!$C$18:$F$59,3,FALSE)&amp;" "&amp;RIGHT('記録入力1'!N31,7))</f>
      </c>
      <c r="J29" s="25"/>
      <c r="K29" s="6" t="e">
        <f>IF(B29="","",'記録入力1'!I31)</f>
        <v>#N/A</v>
      </c>
    </row>
    <row r="30" spans="1:11" ht="13.5">
      <c r="A30" s="23" t="e">
        <f>IF(B30="","",'記録入力1'!C32)</f>
        <v>#N/A</v>
      </c>
      <c r="B30" s="24" t="e">
        <f>VLOOKUP($H30,'男子選手'!$B$2:$G$158,6,FALSE)</f>
        <v>#N/A</v>
      </c>
      <c r="C30" s="24">
        <f>IF($H30="","",VLOOKUP($H30,'男子選手'!$B$2:$D$158,2,FALSE))</f>
      </c>
      <c r="D30" s="24">
        <f>IF($H30="","",VLOOKUP($H30,'男子選手'!$B$2:$D$158,3,FALSE))</f>
      </c>
      <c r="E30" s="24">
        <f t="shared" si="0"/>
      </c>
      <c r="F30" s="24">
        <f t="shared" si="1"/>
      </c>
      <c r="G30" s="24">
        <f>IF(H30="","",VALUE(MID(VLOOKUP($H30,'男子選手'!$B$2:$G$158,6,FALSE),2,6)))</f>
      </c>
      <c r="H30" s="25">
        <f>'記録入力1'!J32</f>
      </c>
      <c r="I30" s="25">
        <f>IF(H30="","",VLOOKUP('記録入力1'!C32,'初期設定1'!$C$18:$F$59,3,FALSE)&amp;" "&amp;RIGHT('記録入力1'!N32,7))</f>
      </c>
      <c r="J30" s="25"/>
      <c r="K30" s="6" t="e">
        <f>IF(B30="","",'記録入力1'!I32)</f>
        <v>#N/A</v>
      </c>
    </row>
    <row r="31" spans="1:11" ht="13.5">
      <c r="A31" s="23" t="e">
        <f>IF(B31="","",'記録入力1'!C33)</f>
        <v>#N/A</v>
      </c>
      <c r="B31" s="24" t="e">
        <f>VLOOKUP($H31,'男子選手'!$B$2:$G$158,6,FALSE)</f>
        <v>#N/A</v>
      </c>
      <c r="C31" s="24">
        <f>IF($H31="","",VLOOKUP($H31,'男子選手'!$B$2:$D$158,2,FALSE))</f>
      </c>
      <c r="D31" s="24">
        <f>IF($H31="","",VLOOKUP($H31,'男子選手'!$B$2:$D$158,3,FALSE))</f>
      </c>
      <c r="E31" s="24">
        <f t="shared" si="0"/>
      </c>
      <c r="F31" s="24">
        <f t="shared" si="1"/>
      </c>
      <c r="G31" s="24">
        <f>IF(H31="","",VALUE(MID(VLOOKUP($H31,'男子選手'!$B$2:$G$158,6,FALSE),2,6)))</f>
      </c>
      <c r="H31" s="25">
        <f>'記録入力1'!J33</f>
      </c>
      <c r="I31" s="25">
        <f>IF(H31="","",VLOOKUP('記録入力1'!C33,'初期設定1'!$C$18:$F$59,3,FALSE)&amp;" "&amp;RIGHT('記録入力1'!N33,7))</f>
      </c>
      <c r="J31" s="25"/>
      <c r="K31" s="6" t="e">
        <f>IF(B31="","",'記録入力1'!I33)</f>
        <v>#N/A</v>
      </c>
    </row>
    <row r="32" spans="1:11" ht="13.5">
      <c r="A32" s="23" t="e">
        <f>IF(B32="","",'記録入力1'!C34)</f>
        <v>#N/A</v>
      </c>
      <c r="B32" s="24" t="e">
        <f>VLOOKUP($H32,'男子選手'!$B$2:$G$158,6,FALSE)</f>
        <v>#N/A</v>
      </c>
      <c r="C32" s="24">
        <f>IF($H32="","",VLOOKUP($H32,'男子選手'!$B$2:$D$158,2,FALSE))</f>
      </c>
      <c r="D32" s="24">
        <f>IF($H32="","",VLOOKUP($H32,'男子選手'!$B$2:$D$158,3,FALSE))</f>
      </c>
      <c r="E32" s="24">
        <f t="shared" si="0"/>
      </c>
      <c r="F32" s="24">
        <f t="shared" si="1"/>
      </c>
      <c r="G32" s="24">
        <f>IF(H32="","",VALUE(MID(VLOOKUP($H32,'男子選手'!$B$2:$G$158,6,FALSE),2,6)))</f>
      </c>
      <c r="H32" s="25">
        <f>'記録入力1'!J34</f>
      </c>
      <c r="I32" s="25">
        <f>IF(H32="","",VLOOKUP('記録入力1'!C34,'初期設定1'!$C$18:$F$59,3,FALSE)&amp;" "&amp;RIGHT('記録入力1'!N34,7))</f>
      </c>
      <c r="J32" s="25"/>
      <c r="K32" s="6" t="e">
        <f>IF(B32="","",'記録入力1'!I34)</f>
        <v>#N/A</v>
      </c>
    </row>
    <row r="33" spans="1:11" ht="13.5">
      <c r="A33" s="23" t="e">
        <f>IF(B33="","",'記録入力1'!C35)</f>
        <v>#N/A</v>
      </c>
      <c r="B33" s="24" t="e">
        <f>VLOOKUP($H33,'男子選手'!$B$2:$G$158,6,FALSE)</f>
        <v>#N/A</v>
      </c>
      <c r="C33" s="24">
        <f>IF($H33="","",VLOOKUP($H33,'男子選手'!$B$2:$D$158,2,FALSE))</f>
      </c>
      <c r="D33" s="24">
        <f>IF($H33="","",VLOOKUP($H33,'男子選手'!$B$2:$D$158,3,FALSE))</f>
      </c>
      <c r="E33" s="24">
        <f t="shared" si="0"/>
      </c>
      <c r="F33" s="24">
        <f t="shared" si="1"/>
      </c>
      <c r="G33" s="24">
        <f>IF(H33="","",VALUE(MID(VLOOKUP($H33,'男子選手'!$B$2:$G$158,6,FALSE),2,6)))</f>
      </c>
      <c r="H33" s="25">
        <f>'記録入力1'!J35</f>
      </c>
      <c r="I33" s="25">
        <f>IF(H33="","",VLOOKUP('記録入力1'!C35,'初期設定1'!$C$18:$F$59,3,FALSE)&amp;" "&amp;RIGHT('記録入力1'!N35,7))</f>
      </c>
      <c r="J33" s="25"/>
      <c r="K33" s="6" t="e">
        <f>IF(B33="","",'記録入力1'!I35)</f>
        <v>#N/A</v>
      </c>
    </row>
    <row r="34" spans="1:11" ht="13.5">
      <c r="A34" s="23" t="e">
        <f>IF(B34="","",'記録入力1'!C36)</f>
        <v>#N/A</v>
      </c>
      <c r="B34" s="24" t="e">
        <f>VLOOKUP($H34,'男子選手'!$B$2:$G$158,6,FALSE)</f>
        <v>#N/A</v>
      </c>
      <c r="C34" s="24">
        <f>IF($H34="","",VLOOKUP($H34,'男子選手'!$B$2:$D$158,2,FALSE))</f>
      </c>
      <c r="D34" s="24">
        <f>IF($H34="","",VLOOKUP($H34,'男子選手'!$B$2:$D$158,3,FALSE))</f>
      </c>
      <c r="E34" s="24">
        <f t="shared" si="0"/>
      </c>
      <c r="F34" s="24">
        <f t="shared" si="1"/>
      </c>
      <c r="G34" s="24">
        <f>IF(H34="","",VALUE(MID(VLOOKUP($H34,'男子選手'!$B$2:$G$158,6,FALSE),2,6)))</f>
      </c>
      <c r="H34" s="25">
        <f>'記録入力1'!J36</f>
      </c>
      <c r="I34" s="25">
        <f>IF(H34="","",VLOOKUP('記録入力1'!C36,'初期設定1'!$C$18:$F$59,3,FALSE)&amp;" "&amp;RIGHT('記録入力1'!N36,7))</f>
      </c>
      <c r="J34" s="25"/>
      <c r="K34" s="6" t="e">
        <f>IF(B34="","",'記録入力1'!I36)</f>
        <v>#N/A</v>
      </c>
    </row>
    <row r="35" spans="1:11" ht="13.5">
      <c r="A35" s="23" t="e">
        <f>IF(B35="","",'記録入力1'!C37)</f>
        <v>#N/A</v>
      </c>
      <c r="B35" s="24" t="e">
        <f>VLOOKUP($H35,'男子選手'!$B$2:$G$158,6,FALSE)</f>
        <v>#N/A</v>
      </c>
      <c r="C35" s="24">
        <f>IF($H35="","",VLOOKUP($H35,'男子選手'!$B$2:$D$158,2,FALSE))</f>
      </c>
      <c r="D35" s="24">
        <f>IF($H35="","",VLOOKUP($H35,'男子選手'!$B$2:$D$158,3,FALSE))</f>
      </c>
      <c r="E35" s="24">
        <f t="shared" si="0"/>
      </c>
      <c r="F35" s="24">
        <f t="shared" si="1"/>
      </c>
      <c r="G35" s="24">
        <f>IF(H35="","",VALUE(MID(VLOOKUP($H35,'男子選手'!$B$2:$G$158,6,FALSE),2,6)))</f>
      </c>
      <c r="H35" s="25">
        <f>'記録入力1'!J37</f>
      </c>
      <c r="I35" s="25">
        <f>IF(H35="","",VLOOKUP('記録入力1'!C37,'初期設定1'!$C$18:$F$59,3,FALSE)&amp;" "&amp;RIGHT('記録入力1'!N37,7))</f>
      </c>
      <c r="J35" s="25"/>
      <c r="K35" s="6" t="e">
        <f>IF(B35="","",'記録入力1'!I37)</f>
        <v>#N/A</v>
      </c>
    </row>
    <row r="36" spans="1:11" ht="13.5">
      <c r="A36" s="23" t="e">
        <f>IF(B36="","",'記録入力1'!C38)</f>
        <v>#N/A</v>
      </c>
      <c r="B36" s="24" t="e">
        <f>VLOOKUP($H36,'男子選手'!$B$2:$G$158,6,FALSE)</f>
        <v>#N/A</v>
      </c>
      <c r="C36" s="24">
        <f>IF($H36="","",VLOOKUP($H36,'男子選手'!$B$2:$D$158,2,FALSE))</f>
      </c>
      <c r="D36" s="24">
        <f>IF($H36="","",VLOOKUP($H36,'男子選手'!$B$2:$D$158,3,FALSE))</f>
      </c>
      <c r="E36" s="24">
        <f t="shared" si="0"/>
      </c>
      <c r="F36" s="24">
        <f t="shared" si="1"/>
      </c>
      <c r="G36" s="24">
        <f>IF(H36="","",VALUE(MID(VLOOKUP($H36,'男子選手'!$B$2:$G$158,6,FALSE),2,6)))</f>
      </c>
      <c r="H36" s="25">
        <f>'記録入力1'!J38</f>
      </c>
      <c r="I36" s="25">
        <f>IF(H36="","",VLOOKUP('記録入力1'!C38,'初期設定1'!$C$18:$F$59,3,FALSE)&amp;" "&amp;RIGHT('記録入力1'!N38,7))</f>
      </c>
      <c r="J36" s="25"/>
      <c r="K36" s="6" t="e">
        <f>IF(B36="","",'記録入力1'!I38)</f>
        <v>#N/A</v>
      </c>
    </row>
    <row r="37" spans="1:11" ht="13.5">
      <c r="A37" s="23" t="e">
        <f>IF(B37="","",'記録入力1'!C39)</f>
        <v>#N/A</v>
      </c>
      <c r="B37" s="24" t="e">
        <f>VLOOKUP($H37,'男子選手'!$B$2:$G$158,6,FALSE)</f>
        <v>#N/A</v>
      </c>
      <c r="C37" s="24">
        <f>IF($H37="","",VLOOKUP($H37,'男子選手'!$B$2:$D$158,2,FALSE))</f>
      </c>
      <c r="D37" s="24">
        <f>IF($H37="","",VLOOKUP($H37,'男子選手'!$B$2:$D$158,3,FALSE))</f>
      </c>
      <c r="E37" s="24">
        <f t="shared" si="0"/>
      </c>
      <c r="F37" s="24">
        <f t="shared" si="1"/>
      </c>
      <c r="G37" s="24">
        <f>IF(H37="","",VALUE(MID(VLOOKUP($H37,'男子選手'!$B$2:$G$158,6,FALSE),2,6)))</f>
      </c>
      <c r="H37" s="25">
        <f>'記録入力1'!J39</f>
      </c>
      <c r="I37" s="25">
        <f>IF(H37="","",VLOOKUP('記録入力1'!C39,'初期設定1'!$C$18:$F$59,3,FALSE)&amp;" "&amp;RIGHT('記録入力1'!N39,7))</f>
      </c>
      <c r="J37" s="25"/>
      <c r="K37" s="6" t="e">
        <f>IF(B37="","",'記録入力1'!I39)</f>
        <v>#N/A</v>
      </c>
    </row>
    <row r="38" spans="1:11" ht="13.5">
      <c r="A38" s="23" t="e">
        <f>IF(B38="","",'記録入力1'!C40)</f>
        <v>#N/A</v>
      </c>
      <c r="B38" s="24" t="e">
        <f>VLOOKUP($H38,'男子選手'!$B$2:$G$158,6,FALSE)</f>
        <v>#N/A</v>
      </c>
      <c r="C38" s="24">
        <f>IF($H38="","",VLOOKUP($H38,'男子選手'!$B$2:$D$158,2,FALSE))</f>
      </c>
      <c r="D38" s="24">
        <f>IF($H38="","",VLOOKUP($H38,'男子選手'!$B$2:$D$158,3,FALSE))</f>
      </c>
      <c r="E38" s="24">
        <f t="shared" si="0"/>
      </c>
      <c r="F38" s="24">
        <f t="shared" si="1"/>
      </c>
      <c r="G38" s="24">
        <f>IF(H38="","",VALUE(MID(VLOOKUP($H38,'男子選手'!$B$2:$G$158,6,FALSE),2,6)))</f>
      </c>
      <c r="H38" s="25">
        <f>'記録入力1'!J40</f>
      </c>
      <c r="I38" s="25">
        <f>IF(H38="","",VLOOKUP('記録入力1'!C40,'初期設定1'!$C$18:$F$59,3,FALSE)&amp;" "&amp;RIGHT('記録入力1'!N40,7))</f>
      </c>
      <c r="J38" s="25"/>
      <c r="K38" s="6" t="e">
        <f>IF(B38="","",'記録入力1'!I40)</f>
        <v>#N/A</v>
      </c>
    </row>
    <row r="39" spans="1:11" ht="13.5">
      <c r="A39" s="23" t="e">
        <f>IF(B39="","",'記録入力1'!C41)</f>
        <v>#N/A</v>
      </c>
      <c r="B39" s="24" t="e">
        <f>VLOOKUP($H39,'男子選手'!$B$2:$G$158,6,FALSE)</f>
        <v>#N/A</v>
      </c>
      <c r="C39" s="24">
        <f>IF($H39="","",VLOOKUP($H39,'男子選手'!$B$2:$D$158,2,FALSE))</f>
      </c>
      <c r="D39" s="24">
        <f>IF($H39="","",VLOOKUP($H39,'男子選手'!$B$2:$D$158,3,FALSE))</f>
      </c>
      <c r="E39" s="24">
        <f t="shared" si="0"/>
      </c>
      <c r="F39" s="24">
        <f t="shared" si="1"/>
      </c>
      <c r="G39" s="24">
        <f>IF(H39="","",VALUE(MID(VLOOKUP($H39,'男子選手'!$B$2:$G$158,6,FALSE),2,6)))</f>
      </c>
      <c r="H39" s="25">
        <f>'記録入力1'!J41</f>
      </c>
      <c r="I39" s="25">
        <f>IF(H39="","",VLOOKUP('記録入力1'!C41,'初期設定1'!$C$18:$F$59,3,FALSE)&amp;" "&amp;RIGHT('記録入力1'!N41,7))</f>
      </c>
      <c r="J39" s="25"/>
      <c r="K39" s="6" t="e">
        <f>IF(B39="","",'記録入力1'!I41)</f>
        <v>#N/A</v>
      </c>
    </row>
    <row r="40" spans="1:11" ht="13.5">
      <c r="A40" s="23" t="e">
        <f>IF(B40="","",'記録入力1'!C42)</f>
        <v>#N/A</v>
      </c>
      <c r="B40" s="24" t="e">
        <f>VLOOKUP($H40,'男子選手'!$B$2:$G$158,6,FALSE)</f>
        <v>#N/A</v>
      </c>
      <c r="C40" s="24">
        <f>IF($H40="","",VLOOKUP($H40,'男子選手'!$B$2:$D$158,2,FALSE))</f>
      </c>
      <c r="D40" s="24">
        <f>IF($H40="","",VLOOKUP($H40,'男子選手'!$B$2:$D$158,3,FALSE))</f>
      </c>
      <c r="E40" s="24">
        <f t="shared" si="0"/>
      </c>
      <c r="F40" s="24">
        <f t="shared" si="1"/>
      </c>
      <c r="G40" s="24">
        <f>IF(H40="","",VALUE(MID(VLOOKUP($H40,'男子選手'!$B$2:$G$158,6,FALSE),2,6)))</f>
      </c>
      <c r="H40" s="25">
        <f>'記録入力1'!J42</f>
      </c>
      <c r="I40" s="25">
        <f>IF(H40="","",VLOOKUP('記録入力1'!C42,'初期設定1'!$C$18:$F$59,3,FALSE)&amp;" "&amp;RIGHT('記録入力1'!N42,7))</f>
      </c>
      <c r="J40" s="25"/>
      <c r="K40" s="6" t="e">
        <f>IF(B40="","",'記録入力1'!I42)</f>
        <v>#N/A</v>
      </c>
    </row>
    <row r="41" spans="1:11" ht="13.5">
      <c r="A41" s="23" t="e">
        <f>IF(B41="","",'記録入力1'!C43)</f>
        <v>#N/A</v>
      </c>
      <c r="B41" s="24" t="e">
        <f>VLOOKUP($H41,'男子選手'!$B$2:$G$158,6,FALSE)</f>
        <v>#N/A</v>
      </c>
      <c r="C41" s="24">
        <f>IF($H41="","",VLOOKUP($H41,'男子選手'!$B$2:$D$158,2,FALSE))</f>
      </c>
      <c r="D41" s="24">
        <f>IF($H41="","",VLOOKUP($H41,'男子選手'!$B$2:$D$158,3,FALSE))</f>
      </c>
      <c r="E41" s="24">
        <f t="shared" si="0"/>
      </c>
      <c r="F41" s="24">
        <f t="shared" si="1"/>
      </c>
      <c r="G41" s="24">
        <f>IF(H41="","",VALUE(MID(VLOOKUP($H41,'男子選手'!$B$2:$G$158,6,FALSE),2,6)))</f>
      </c>
      <c r="H41" s="25">
        <f>'記録入力1'!J43</f>
      </c>
      <c r="I41" s="25">
        <f>IF(H41="","",VLOOKUP('記録入力1'!C43,'初期設定1'!$C$18:$F$59,3,FALSE)&amp;" "&amp;RIGHT('記録入力1'!N43,7))</f>
      </c>
      <c r="J41" s="25"/>
      <c r="K41" s="6" t="e">
        <f>IF(B41="","",'記録入力1'!I43)</f>
        <v>#N/A</v>
      </c>
    </row>
    <row r="42" spans="1:11" ht="13.5">
      <c r="A42" s="23" t="e">
        <f>IF(B42="","",'記録入力1'!C44)</f>
        <v>#N/A</v>
      </c>
      <c r="B42" s="24" t="e">
        <f>VLOOKUP($H42,'男子選手'!$B$2:$G$158,6,FALSE)</f>
        <v>#N/A</v>
      </c>
      <c r="C42" s="24">
        <f>IF($H42="","",VLOOKUP($H42,'男子選手'!$B$2:$D$158,2,FALSE))</f>
      </c>
      <c r="D42" s="24">
        <f>IF($H42="","",VLOOKUP($H42,'男子選手'!$B$2:$D$158,3,FALSE))</f>
      </c>
      <c r="E42" s="24">
        <f t="shared" si="0"/>
      </c>
      <c r="F42" s="24">
        <f t="shared" si="1"/>
      </c>
      <c r="G42" s="24">
        <f>IF(H42="","",VALUE(MID(VLOOKUP($H42,'男子選手'!$B$2:$G$158,6,FALSE),2,6)))</f>
      </c>
      <c r="H42" s="25">
        <f>'記録入力1'!J44</f>
      </c>
      <c r="I42" s="25">
        <f>IF(H42="","",VLOOKUP('記録入力1'!C44,'初期設定1'!$C$18:$F$59,3,FALSE)&amp;" "&amp;RIGHT('記録入力1'!N44,7))</f>
      </c>
      <c r="J42" s="25"/>
      <c r="K42" s="6" t="e">
        <f>IF(B42="","",'記録入力1'!I44)</f>
        <v>#N/A</v>
      </c>
    </row>
    <row r="43" spans="1:11" ht="13.5">
      <c r="A43" s="23" t="e">
        <f>IF(B43="","",'記録入力1'!C45)</f>
        <v>#N/A</v>
      </c>
      <c r="B43" s="24" t="e">
        <f>VLOOKUP($H43,'男子選手'!$B$2:$G$158,6,FALSE)</f>
        <v>#N/A</v>
      </c>
      <c r="C43" s="24">
        <f>IF($H43="","",VLOOKUP($H43,'男子選手'!$B$2:$D$158,2,FALSE))</f>
      </c>
      <c r="D43" s="24">
        <f>IF($H43="","",VLOOKUP($H43,'男子選手'!$B$2:$D$158,3,FALSE))</f>
      </c>
      <c r="E43" s="24">
        <f t="shared" si="0"/>
      </c>
      <c r="F43" s="24">
        <f t="shared" si="1"/>
      </c>
      <c r="G43" s="24">
        <f>IF(H43="","",VALUE(MID(VLOOKUP($H43,'男子選手'!$B$2:$G$158,6,FALSE),2,6)))</f>
      </c>
      <c r="H43" s="25">
        <f>'記録入力1'!J45</f>
      </c>
      <c r="I43" s="25">
        <f>IF(H43="","",VLOOKUP('記録入力1'!C45,'初期設定1'!$C$18:$F$59,3,FALSE)&amp;" "&amp;RIGHT('記録入力1'!N45,7))</f>
      </c>
      <c r="J43" s="25"/>
      <c r="K43" s="6" t="e">
        <f>IF(B43="","",'記録入力1'!I45)</f>
        <v>#N/A</v>
      </c>
    </row>
    <row r="44" spans="1:11" ht="13.5">
      <c r="A44" s="23" t="e">
        <f>IF(B44="","",'記録入力1'!C46)</f>
        <v>#N/A</v>
      </c>
      <c r="B44" s="24" t="e">
        <f>VLOOKUP($H44,'男子選手'!$B$2:$G$158,6,FALSE)</f>
        <v>#N/A</v>
      </c>
      <c r="C44" s="24">
        <f>IF($H44="","",VLOOKUP($H44,'男子選手'!$B$2:$D$158,2,FALSE))</f>
      </c>
      <c r="D44" s="24">
        <f>IF($H44="","",VLOOKUP($H44,'男子選手'!$B$2:$D$158,3,FALSE))</f>
      </c>
      <c r="E44" s="24">
        <f t="shared" si="0"/>
      </c>
      <c r="F44" s="24">
        <f t="shared" si="1"/>
      </c>
      <c r="G44" s="24">
        <f>IF(H44="","",VALUE(MID(VLOOKUP($H44,'男子選手'!$B$2:$G$158,6,FALSE),2,6)))</f>
      </c>
      <c r="H44" s="25">
        <f>'記録入力1'!J46</f>
      </c>
      <c r="I44" s="25">
        <f>IF(H44="","",VLOOKUP('記録入力1'!C46,'初期設定1'!$C$18:$F$59,3,FALSE)&amp;" "&amp;RIGHT('記録入力1'!N46,7))</f>
      </c>
      <c r="J44" s="25"/>
      <c r="K44" s="6" t="e">
        <f>IF(B44="","",'記録入力1'!I46)</f>
        <v>#N/A</v>
      </c>
    </row>
    <row r="45" spans="1:11" ht="13.5">
      <c r="A45" s="23" t="e">
        <f>IF(B45="","",'記録入力1'!C47)</f>
        <v>#N/A</v>
      </c>
      <c r="B45" s="24" t="e">
        <f>VLOOKUP($H45,'男子選手'!$B$2:$G$158,6,FALSE)</f>
        <v>#N/A</v>
      </c>
      <c r="C45" s="24">
        <f>IF($H45="","",VLOOKUP($H45,'男子選手'!$B$2:$D$158,2,FALSE))</f>
      </c>
      <c r="D45" s="24">
        <f>IF($H45="","",VLOOKUP($H45,'男子選手'!$B$2:$D$158,3,FALSE))</f>
      </c>
      <c r="E45" s="24">
        <f t="shared" si="0"/>
      </c>
      <c r="F45" s="24">
        <f t="shared" si="1"/>
      </c>
      <c r="G45" s="24">
        <f>IF(H45="","",VALUE(MID(VLOOKUP($H45,'男子選手'!$B$2:$G$158,6,FALSE),2,6)))</f>
      </c>
      <c r="H45" s="25">
        <f>'記録入力1'!J47</f>
      </c>
      <c r="I45" s="25">
        <f>IF(H45="","",VLOOKUP('記録入力1'!C47,'初期設定1'!$C$18:$F$59,3,FALSE)&amp;" "&amp;RIGHT('記録入力1'!N47,7))</f>
      </c>
      <c r="J45" s="25"/>
      <c r="K45" s="6" t="e">
        <f>IF(B45="","",'記録入力1'!I47)</f>
        <v>#N/A</v>
      </c>
    </row>
    <row r="46" spans="1:11" ht="13.5">
      <c r="A46" s="23" t="e">
        <f>IF(B46="","",'記録入力1'!C48)</f>
        <v>#N/A</v>
      </c>
      <c r="B46" s="24" t="e">
        <f>VLOOKUP($H46,'男子選手'!$B$2:$G$158,6,FALSE)</f>
        <v>#N/A</v>
      </c>
      <c r="C46" s="24">
        <f>IF($H46="","",VLOOKUP($H46,'男子選手'!$B$2:$D$158,2,FALSE))</f>
      </c>
      <c r="D46" s="24">
        <f>IF($H46="","",VLOOKUP($H46,'男子選手'!$B$2:$D$158,3,FALSE))</f>
      </c>
      <c r="E46" s="24">
        <f t="shared" si="0"/>
      </c>
      <c r="F46" s="24">
        <f t="shared" si="1"/>
      </c>
      <c r="G46" s="24">
        <f>IF(H46="","",VALUE(MID(VLOOKUP($H46,'男子選手'!$B$2:$G$158,6,FALSE),2,6)))</f>
      </c>
      <c r="H46" s="25">
        <f>'記録入力1'!J48</f>
      </c>
      <c r="I46" s="25">
        <f>IF(H46="","",VLOOKUP('記録入力1'!C48,'初期設定1'!$C$18:$F$59,3,FALSE)&amp;" "&amp;RIGHT('記録入力1'!N48,7))</f>
      </c>
      <c r="J46" s="25"/>
      <c r="K46" s="6" t="e">
        <f>IF(B46="","",'記録入力1'!I48)</f>
        <v>#N/A</v>
      </c>
    </row>
    <row r="47" spans="1:11" ht="13.5">
      <c r="A47" s="23" t="e">
        <f>IF(B47="","",'記録入力1'!C49)</f>
        <v>#N/A</v>
      </c>
      <c r="B47" s="24" t="e">
        <f>VLOOKUP($H47,'男子選手'!$B$2:$G$158,6,FALSE)</f>
        <v>#N/A</v>
      </c>
      <c r="C47" s="24">
        <f>IF($H47="","",VLOOKUP($H47,'男子選手'!$B$2:$D$158,2,FALSE))</f>
      </c>
      <c r="D47" s="24">
        <f>IF($H47="","",VLOOKUP($H47,'男子選手'!$B$2:$D$158,3,FALSE))</f>
      </c>
      <c r="E47" s="24">
        <f t="shared" si="0"/>
      </c>
      <c r="F47" s="24">
        <f t="shared" si="1"/>
      </c>
      <c r="G47" s="24">
        <f>IF(H47="","",VALUE(MID(VLOOKUP($H47,'男子選手'!$B$2:$G$158,6,FALSE),2,6)))</f>
      </c>
      <c r="H47" s="25">
        <f>'記録入力1'!J49</f>
      </c>
      <c r="I47" s="25">
        <f>IF(H47="","",VLOOKUP('記録入力1'!C49,'初期設定1'!$C$18:$F$59,3,FALSE)&amp;" "&amp;RIGHT('記録入力1'!N49,7))</f>
      </c>
      <c r="J47" s="25"/>
      <c r="K47" s="6" t="e">
        <f>IF(B47="","",'記録入力1'!I49)</f>
        <v>#N/A</v>
      </c>
    </row>
    <row r="48" spans="1:11" ht="13.5">
      <c r="A48" s="23" t="e">
        <f>IF(B48="","",'記録入力1'!C50)</f>
        <v>#N/A</v>
      </c>
      <c r="B48" s="24" t="e">
        <f>VLOOKUP($H48,'男子選手'!$B$2:$G$158,6,FALSE)</f>
        <v>#N/A</v>
      </c>
      <c r="C48" s="24">
        <f>IF($H48="","",VLOOKUP($H48,'男子選手'!$B$2:$D$158,2,FALSE))</f>
      </c>
      <c r="D48" s="24">
        <f>IF($H48="","",VLOOKUP($H48,'男子選手'!$B$2:$D$158,3,FALSE))</f>
      </c>
      <c r="E48" s="24">
        <f t="shared" si="0"/>
      </c>
      <c r="F48" s="24">
        <f t="shared" si="1"/>
      </c>
      <c r="G48" s="24">
        <f>IF(H48="","",VALUE(MID(VLOOKUP($H48,'男子選手'!$B$2:$G$158,6,FALSE),2,6)))</f>
      </c>
      <c r="H48" s="25">
        <f>'記録入力1'!J50</f>
      </c>
      <c r="I48" s="25">
        <f>IF(H48="","",VLOOKUP('記録入力1'!C50,'初期設定1'!$C$18:$F$59,3,FALSE)&amp;" "&amp;RIGHT('記録入力1'!N50,7))</f>
      </c>
      <c r="J48" s="25"/>
      <c r="K48" s="6" t="e">
        <f>IF(B48="","",'記録入力1'!I50)</f>
        <v>#N/A</v>
      </c>
    </row>
    <row r="49" spans="1:11" ht="13.5">
      <c r="A49" s="23" t="e">
        <f>IF(B49="","",'記録入力1'!C51)</f>
        <v>#N/A</v>
      </c>
      <c r="B49" s="24" t="e">
        <f>VLOOKUP($H49,'男子選手'!$B$2:$G$158,6,FALSE)</f>
        <v>#N/A</v>
      </c>
      <c r="C49" s="24">
        <f>IF($H49="","",VLOOKUP($H49,'男子選手'!$B$2:$D$158,2,FALSE))</f>
      </c>
      <c r="D49" s="24">
        <f>IF($H49="","",VLOOKUP($H49,'男子選手'!$B$2:$D$158,3,FALSE))</f>
      </c>
      <c r="E49" s="24">
        <f t="shared" si="0"/>
      </c>
      <c r="F49" s="24">
        <f t="shared" si="1"/>
      </c>
      <c r="G49" s="24">
        <f>IF(H49="","",VALUE(MID(VLOOKUP($H49,'男子選手'!$B$2:$G$158,6,FALSE),2,6)))</f>
      </c>
      <c r="H49" s="25">
        <f>'記録入力1'!J51</f>
      </c>
      <c r="I49" s="25">
        <f>IF(H49="","",VLOOKUP('記録入力1'!C51,'初期設定1'!$C$18:$F$59,3,FALSE)&amp;" "&amp;RIGHT('記録入力1'!N51,7))</f>
      </c>
      <c r="J49" s="25"/>
      <c r="K49" s="6" t="e">
        <f>IF(B49="","",'記録入力1'!I51)</f>
        <v>#N/A</v>
      </c>
    </row>
    <row r="50" spans="1:11" ht="13.5">
      <c r="A50" s="23" t="e">
        <f>IF(B50="","",'記録入力1'!C52)</f>
        <v>#N/A</v>
      </c>
      <c r="B50" s="24" t="e">
        <f>VLOOKUP($H50,'男子選手'!$B$2:$G$158,6,FALSE)</f>
        <v>#N/A</v>
      </c>
      <c r="C50" s="24">
        <f>IF($H50="","",VLOOKUP($H50,'男子選手'!$B$2:$D$158,2,FALSE))</f>
      </c>
      <c r="D50" s="24">
        <f>IF($H50="","",VLOOKUP($H50,'男子選手'!$B$2:$D$158,3,FALSE))</f>
      </c>
      <c r="E50" s="24">
        <f t="shared" si="0"/>
      </c>
      <c r="F50" s="24">
        <f t="shared" si="1"/>
      </c>
      <c r="G50" s="24">
        <f>IF(H50="","",VALUE(MID(VLOOKUP($H50,'男子選手'!$B$2:$G$158,6,FALSE),2,6)))</f>
      </c>
      <c r="H50" s="25">
        <f>'記録入力1'!J52</f>
      </c>
      <c r="I50" s="25">
        <f>IF(H50="","",VLOOKUP('記録入力1'!C52,'初期設定1'!$C$18:$F$59,3,FALSE)&amp;" "&amp;RIGHT('記録入力1'!N52,7))</f>
      </c>
      <c r="J50" s="25"/>
      <c r="K50" s="6" t="e">
        <f>IF(B50="","",'記録入力1'!I52)</f>
        <v>#N/A</v>
      </c>
    </row>
    <row r="51" spans="1:11" ht="13.5">
      <c r="A51" s="23" t="e">
        <f>IF(B51="","",'記録入力1'!C53)</f>
        <v>#N/A</v>
      </c>
      <c r="B51" s="24" t="e">
        <f>VLOOKUP($H51,'男子選手'!$B$2:$G$158,6,FALSE)</f>
        <v>#N/A</v>
      </c>
      <c r="C51" s="24">
        <f>IF($H51="","",VLOOKUP($H51,'男子選手'!$B$2:$D$158,2,FALSE))</f>
      </c>
      <c r="D51" s="24">
        <f>IF($H51="","",VLOOKUP($H51,'男子選手'!$B$2:$D$158,3,FALSE))</f>
      </c>
      <c r="E51" s="24">
        <f t="shared" si="0"/>
      </c>
      <c r="F51" s="24">
        <f t="shared" si="1"/>
      </c>
      <c r="G51" s="24">
        <f>IF(H51="","",VALUE(MID(VLOOKUP($H51,'男子選手'!$B$2:$G$158,6,FALSE),2,6)))</f>
      </c>
      <c r="H51" s="25">
        <f>'記録入力1'!J53</f>
      </c>
      <c r="I51" s="25">
        <f>IF(H51="","",VLOOKUP('記録入力1'!C53,'初期設定1'!$C$18:$F$59,3,FALSE)&amp;" "&amp;RIGHT('記録入力1'!N53,7))</f>
      </c>
      <c r="J51" s="25"/>
      <c r="K51" s="6" t="e">
        <f>IF(B51="","",'記録入力1'!I53)</f>
        <v>#N/A</v>
      </c>
    </row>
    <row r="52" spans="1:11" ht="13.5">
      <c r="A52" s="23" t="e">
        <f>IF(B52="","",'記録入力1'!C54)</f>
        <v>#N/A</v>
      </c>
      <c r="B52" s="24" t="e">
        <f>VLOOKUP($H52,'男子選手'!$B$2:$G$158,6,FALSE)</f>
        <v>#N/A</v>
      </c>
      <c r="C52" s="24">
        <f>IF($H52="","",VLOOKUP($H52,'男子選手'!$B$2:$D$158,2,FALSE))</f>
      </c>
      <c r="D52" s="24">
        <f>IF($H52="","",VLOOKUP($H52,'男子選手'!$B$2:$D$158,3,FALSE))</f>
      </c>
      <c r="E52" s="24">
        <f t="shared" si="0"/>
      </c>
      <c r="F52" s="24">
        <f t="shared" si="1"/>
      </c>
      <c r="G52" s="24">
        <f>IF(H52="","",VALUE(MID(VLOOKUP($H52,'男子選手'!$B$2:$G$158,6,FALSE),2,6)))</f>
      </c>
      <c r="H52" s="25">
        <f>'記録入力1'!J54</f>
      </c>
      <c r="I52" s="25">
        <f>IF(H52="","",VLOOKUP('記録入力1'!C54,'初期設定1'!$C$18:$F$59,3,FALSE)&amp;" "&amp;RIGHT('記録入力1'!N54,7))</f>
      </c>
      <c r="J52" s="25"/>
      <c r="K52" s="6" t="e">
        <f>IF(B52="","",'記録入力1'!I54)</f>
        <v>#N/A</v>
      </c>
    </row>
    <row r="53" spans="1:11" ht="13.5">
      <c r="A53" s="23" t="e">
        <f>IF(B53="","",'記録入力1'!C55)</f>
        <v>#N/A</v>
      </c>
      <c r="B53" s="24" t="e">
        <f>VLOOKUP($H53,'男子選手'!$B$2:$G$158,6,FALSE)</f>
        <v>#N/A</v>
      </c>
      <c r="C53" s="24">
        <f>IF($H53="","",VLOOKUP($H53,'男子選手'!$B$2:$D$158,2,FALSE))</f>
      </c>
      <c r="D53" s="24">
        <f>IF($H53="","",VLOOKUP($H53,'男子選手'!$B$2:$D$158,3,FALSE))</f>
      </c>
      <c r="E53" s="24">
        <f t="shared" si="0"/>
      </c>
      <c r="F53" s="24">
        <f t="shared" si="1"/>
      </c>
      <c r="G53" s="24">
        <f>IF(H53="","",VALUE(MID(VLOOKUP($H53,'男子選手'!$B$2:$G$158,6,FALSE),2,6)))</f>
      </c>
      <c r="H53" s="25">
        <f>'記録入力1'!J55</f>
      </c>
      <c r="I53" s="25">
        <f>IF(H53="","",VLOOKUP('記録入力1'!C55,'初期設定1'!$C$18:$F$59,3,FALSE)&amp;" "&amp;RIGHT('記録入力1'!N55,7))</f>
      </c>
      <c r="J53" s="25"/>
      <c r="K53" s="6" t="e">
        <f>IF(B53="","",'記録入力1'!I55)</f>
        <v>#N/A</v>
      </c>
    </row>
    <row r="54" spans="1:11" ht="13.5">
      <c r="A54" s="23" t="e">
        <f>IF(B54="","",'記録入力1'!C56)</f>
        <v>#N/A</v>
      </c>
      <c r="B54" s="24" t="e">
        <f>VLOOKUP($H54,'男子選手'!$B$2:$G$158,6,FALSE)</f>
        <v>#N/A</v>
      </c>
      <c r="C54" s="24">
        <f>IF($H54="","",VLOOKUP($H54,'男子選手'!$B$2:$D$158,2,FALSE))</f>
      </c>
      <c r="D54" s="24">
        <f>IF($H54="","",VLOOKUP($H54,'男子選手'!$B$2:$D$158,3,FALSE))</f>
      </c>
      <c r="E54" s="24">
        <f t="shared" si="0"/>
      </c>
      <c r="F54" s="24">
        <f t="shared" si="1"/>
      </c>
      <c r="G54" s="24">
        <f>IF(H54="","",VALUE(MID(VLOOKUP($H54,'男子選手'!$B$2:$G$158,6,FALSE),2,6)))</f>
      </c>
      <c r="H54" s="25">
        <f>'記録入力1'!J56</f>
      </c>
      <c r="I54" s="25">
        <f>IF(H54="","",VLOOKUP('記録入力1'!C56,'初期設定1'!$C$18:$F$59,3,FALSE)&amp;" "&amp;RIGHT('記録入力1'!N56,7))</f>
      </c>
      <c r="J54" s="25"/>
      <c r="K54" s="6" t="e">
        <f>IF(B54="","",'記録入力1'!I56)</f>
        <v>#N/A</v>
      </c>
    </row>
    <row r="55" spans="1:11" ht="13.5">
      <c r="A55" s="23" t="e">
        <f>IF(B55="","",'記録入力1'!C57)</f>
        <v>#N/A</v>
      </c>
      <c r="B55" s="24" t="e">
        <f>VLOOKUP($H55,'男子選手'!$B$2:$G$158,6,FALSE)</f>
        <v>#N/A</v>
      </c>
      <c r="C55" s="24">
        <f>IF($H55="","",VLOOKUP($H55,'男子選手'!$B$2:$D$158,2,FALSE))</f>
      </c>
      <c r="D55" s="24">
        <f>IF($H55="","",VLOOKUP($H55,'男子選手'!$B$2:$D$158,3,FALSE))</f>
      </c>
      <c r="E55" s="24">
        <f t="shared" si="0"/>
      </c>
      <c r="F55" s="24">
        <f t="shared" si="1"/>
      </c>
      <c r="G55" s="24">
        <f>IF(H55="","",VALUE(MID(VLOOKUP($H55,'男子選手'!$B$2:$G$158,6,FALSE),2,6)))</f>
      </c>
      <c r="H55" s="25">
        <f>'記録入力1'!J57</f>
      </c>
      <c r="I55" s="25">
        <f>IF(H55="","",VLOOKUP('記録入力1'!C57,'初期設定1'!$C$18:$F$59,3,FALSE)&amp;" "&amp;RIGHT('記録入力1'!N57,7))</f>
      </c>
      <c r="J55" s="25"/>
      <c r="K55" s="6" t="e">
        <f>IF(B55="","",'記録入力1'!I57)</f>
        <v>#N/A</v>
      </c>
    </row>
    <row r="56" spans="1:11" ht="13.5">
      <c r="A56" s="23" t="e">
        <f>IF(B56="","",'記録入力1'!C58)</f>
        <v>#N/A</v>
      </c>
      <c r="B56" s="24" t="e">
        <f>VLOOKUP($H56,'男子選手'!$B$2:$G$158,6,FALSE)</f>
        <v>#N/A</v>
      </c>
      <c r="C56" s="24">
        <f>IF($H56="","",VLOOKUP($H56,'男子選手'!$B$2:$D$158,2,FALSE))</f>
      </c>
      <c r="D56" s="24">
        <f>IF($H56="","",VLOOKUP($H56,'男子選手'!$B$2:$D$158,3,FALSE))</f>
      </c>
      <c r="E56" s="24">
        <f t="shared" si="0"/>
      </c>
      <c r="F56" s="24">
        <f t="shared" si="1"/>
      </c>
      <c r="G56" s="24">
        <f>IF(H56="","",VALUE(MID(VLOOKUP($H56,'男子選手'!$B$2:$G$158,6,FALSE),2,6)))</f>
      </c>
      <c r="H56" s="25">
        <f>'記録入力1'!J58</f>
      </c>
      <c r="I56" s="25">
        <f>IF(H56="","",VLOOKUP('記録入力1'!C58,'初期設定1'!$C$18:$F$59,3,FALSE)&amp;" "&amp;RIGHT('記録入力1'!N58,7))</f>
      </c>
      <c r="J56" s="25"/>
      <c r="K56" s="6" t="e">
        <f>IF(B56="","",'記録入力1'!I58)</f>
        <v>#N/A</v>
      </c>
    </row>
    <row r="57" spans="1:11" ht="13.5">
      <c r="A57" s="23" t="e">
        <f>IF(B57="","",'記録入力1'!C59)</f>
        <v>#N/A</v>
      </c>
      <c r="B57" s="24" t="e">
        <f>VLOOKUP($H57,'男子選手'!$B$2:$G$158,6,FALSE)</f>
        <v>#N/A</v>
      </c>
      <c r="C57" s="24">
        <f>IF($H57="","",VLOOKUP($H57,'男子選手'!$B$2:$D$158,2,FALSE))</f>
      </c>
      <c r="D57" s="24">
        <f>IF($H57="","",VLOOKUP($H57,'男子選手'!$B$2:$D$158,3,FALSE))</f>
      </c>
      <c r="E57" s="24">
        <f t="shared" si="0"/>
      </c>
      <c r="F57" s="24">
        <f t="shared" si="1"/>
      </c>
      <c r="G57" s="24">
        <f>IF(H57="","",VALUE(MID(VLOOKUP($H57,'男子選手'!$B$2:$G$158,6,FALSE),2,6)))</f>
      </c>
      <c r="H57" s="25">
        <f>'記録入力1'!J59</f>
      </c>
      <c r="I57" s="25">
        <f>IF(H57="","",VLOOKUP('記録入力1'!C59,'初期設定1'!$C$18:$F$59,3,FALSE)&amp;" "&amp;RIGHT('記録入力1'!N59,7))</f>
      </c>
      <c r="J57" s="25"/>
      <c r="K57" s="6" t="e">
        <f>IF(B57="","",'記録入力1'!I59)</f>
        <v>#N/A</v>
      </c>
    </row>
    <row r="58" spans="1:11" ht="13.5">
      <c r="A58" s="23" t="e">
        <f>IF(B58="","",'記録入力1'!C60)</f>
        <v>#N/A</v>
      </c>
      <c r="B58" s="24" t="e">
        <f>VLOOKUP($H58,'男子選手'!$B$2:$G$158,6,FALSE)</f>
        <v>#N/A</v>
      </c>
      <c r="C58" s="24">
        <f>IF($H58="","",VLOOKUP($H58,'男子選手'!$B$2:$D$158,2,FALSE))</f>
      </c>
      <c r="D58" s="24">
        <f>IF($H58="","",VLOOKUP($H58,'男子選手'!$B$2:$D$158,3,FALSE))</f>
      </c>
      <c r="E58" s="24">
        <f t="shared" si="0"/>
      </c>
      <c r="F58" s="24">
        <f t="shared" si="1"/>
      </c>
      <c r="G58" s="24">
        <f>IF(H58="","",VALUE(MID(VLOOKUP($H58,'男子選手'!$B$2:$G$158,6,FALSE),2,6)))</f>
      </c>
      <c r="H58" s="25">
        <f>'記録入力1'!J60</f>
      </c>
      <c r="I58" s="25">
        <f>IF(H58="","",VLOOKUP('記録入力1'!C60,'初期設定1'!$C$18:$F$59,3,FALSE)&amp;" "&amp;RIGHT('記録入力1'!N60,7))</f>
      </c>
      <c r="J58" s="25"/>
      <c r="K58" s="6" t="e">
        <f>IF(B58="","",'記録入力1'!I60)</f>
        <v>#N/A</v>
      </c>
    </row>
    <row r="59" spans="1:11" ht="13.5">
      <c r="A59" s="23" t="e">
        <f>IF(B59="","",'記録入力1'!C61)</f>
        <v>#N/A</v>
      </c>
      <c r="B59" s="24" t="e">
        <f>VLOOKUP($H59,'男子選手'!$B$2:$G$158,6,FALSE)</f>
        <v>#N/A</v>
      </c>
      <c r="C59" s="24">
        <f>IF($H59="","",VLOOKUP($H59,'男子選手'!$B$2:$D$158,2,FALSE))</f>
      </c>
      <c r="D59" s="24">
        <f>IF($H59="","",VLOOKUP($H59,'男子選手'!$B$2:$D$158,3,FALSE))</f>
      </c>
      <c r="E59" s="24">
        <f t="shared" si="0"/>
      </c>
      <c r="F59" s="24">
        <f t="shared" si="1"/>
      </c>
      <c r="G59" s="24">
        <f>IF(H59="","",VALUE(MID(VLOOKUP($H59,'男子選手'!$B$2:$G$158,6,FALSE),2,6)))</f>
      </c>
      <c r="H59" s="25">
        <f>'記録入力1'!J61</f>
      </c>
      <c r="I59" s="25">
        <f>IF(H59="","",VLOOKUP('記録入力1'!C61,'初期設定1'!$C$18:$F$59,3,FALSE)&amp;" "&amp;RIGHT('記録入力1'!N61,7))</f>
      </c>
      <c r="J59" s="25"/>
      <c r="K59" s="6" t="e">
        <f>IF(B59="","",'記録入力1'!I61)</f>
        <v>#N/A</v>
      </c>
    </row>
    <row r="60" spans="1:11" ht="13.5">
      <c r="A60" s="23" t="e">
        <f>IF(B60="","",'記録入力1'!C62)</f>
        <v>#N/A</v>
      </c>
      <c r="B60" s="24" t="e">
        <f>VLOOKUP($H60,'男子選手'!$B$2:$G$158,6,FALSE)</f>
        <v>#N/A</v>
      </c>
      <c r="C60" s="24">
        <f>IF($H60="","",VLOOKUP($H60,'男子選手'!$B$2:$D$158,2,FALSE))</f>
      </c>
      <c r="D60" s="24">
        <f>IF($H60="","",VLOOKUP($H60,'男子選手'!$B$2:$D$158,3,FALSE))</f>
      </c>
      <c r="E60" s="24">
        <f t="shared" si="0"/>
      </c>
      <c r="F60" s="24">
        <f t="shared" si="1"/>
      </c>
      <c r="G60" s="24">
        <f>IF(H60="","",VALUE(MID(VLOOKUP($H60,'男子選手'!$B$2:$G$158,6,FALSE),2,6)))</f>
      </c>
      <c r="H60" s="25">
        <f>'記録入力1'!J62</f>
      </c>
      <c r="I60" s="25">
        <f>IF(H60="","",VLOOKUP('記録入力1'!C62,'初期設定1'!$C$18:$F$59,3,FALSE)&amp;" "&amp;RIGHT('記録入力1'!N62,7))</f>
      </c>
      <c r="J60" s="25"/>
      <c r="K60" s="6" t="e">
        <f>IF(B60="","",'記録入力1'!I62)</f>
        <v>#N/A</v>
      </c>
    </row>
    <row r="61" spans="1:11" ht="13.5">
      <c r="A61" s="23" t="e">
        <f>IF(B61="","",'記録入力1'!C63)</f>
        <v>#N/A</v>
      </c>
      <c r="B61" s="24" t="e">
        <f>VLOOKUP($H61,'男子選手'!$B$2:$G$158,6,FALSE)</f>
        <v>#N/A</v>
      </c>
      <c r="C61" s="24">
        <f>IF($H61="","",VLOOKUP($H61,'男子選手'!$B$2:$D$158,2,FALSE))</f>
      </c>
      <c r="D61" s="24">
        <f>IF($H61="","",VLOOKUP($H61,'男子選手'!$B$2:$D$158,3,FALSE))</f>
      </c>
      <c r="E61" s="24">
        <f t="shared" si="0"/>
      </c>
      <c r="F61" s="24">
        <f t="shared" si="1"/>
      </c>
      <c r="G61" s="24">
        <f>IF(H61="","",VALUE(MID(VLOOKUP($H61,'男子選手'!$B$2:$G$158,6,FALSE),2,6)))</f>
      </c>
      <c r="H61" s="25">
        <f>'記録入力1'!J63</f>
      </c>
      <c r="I61" s="25">
        <f>IF(H61="","",VLOOKUP('記録入力1'!C63,'初期設定1'!$C$18:$F$59,3,FALSE)&amp;" "&amp;RIGHT('記録入力1'!N63,7))</f>
      </c>
      <c r="J61" s="25"/>
      <c r="K61" s="6" t="e">
        <f>IF(B61="","",'記録入力1'!I63)</f>
        <v>#N/A</v>
      </c>
    </row>
    <row r="62" spans="1:11" ht="13.5">
      <c r="A62" s="23" t="e">
        <f>IF(B62="","",'記録入力1'!C64)</f>
        <v>#N/A</v>
      </c>
      <c r="B62" s="24" t="e">
        <f>VLOOKUP($H62,'男子選手'!$B$2:$G$158,6,FALSE)</f>
        <v>#N/A</v>
      </c>
      <c r="C62" s="24">
        <f>IF($H62="","",VLOOKUP($H62,'男子選手'!$B$2:$D$158,2,FALSE))</f>
      </c>
      <c r="D62" s="24">
        <f>IF($H62="","",VLOOKUP($H62,'男子選手'!$B$2:$D$158,3,FALSE))</f>
      </c>
      <c r="E62" s="24">
        <f t="shared" si="0"/>
      </c>
      <c r="F62" s="24">
        <f t="shared" si="1"/>
      </c>
      <c r="G62" s="24">
        <f>IF(H62="","",VALUE(MID(VLOOKUP($H62,'男子選手'!$B$2:$G$158,6,FALSE),2,6)))</f>
      </c>
      <c r="H62" s="25">
        <f>'記録入力1'!J64</f>
      </c>
      <c r="I62" s="25">
        <f>IF(H62="","",VLOOKUP('記録入力1'!C64,'初期設定1'!$C$18:$F$59,3,FALSE)&amp;" "&amp;RIGHT('記録入力1'!N64,7))</f>
      </c>
      <c r="J62" s="25"/>
      <c r="K62" s="6" t="e">
        <f>IF(B62="","",'記録入力1'!I64)</f>
        <v>#N/A</v>
      </c>
    </row>
    <row r="63" spans="1:11" ht="13.5">
      <c r="A63" s="23" t="e">
        <f>IF(B63="","",'記録入力1'!C65)</f>
        <v>#N/A</v>
      </c>
      <c r="B63" s="24" t="e">
        <f>VLOOKUP($H63,'男子選手'!$B$2:$G$158,6,FALSE)</f>
        <v>#N/A</v>
      </c>
      <c r="C63" s="24">
        <f>IF($H63="","",VLOOKUP($H63,'男子選手'!$B$2:$D$158,2,FALSE))</f>
      </c>
      <c r="D63" s="24">
        <f>IF($H63="","",VLOOKUP($H63,'男子選手'!$B$2:$D$158,3,FALSE))</f>
      </c>
      <c r="E63" s="24">
        <f t="shared" si="0"/>
      </c>
      <c r="F63" s="24">
        <f t="shared" si="1"/>
      </c>
      <c r="G63" s="24">
        <f>IF(H63="","",VALUE(MID(VLOOKUP($H63,'男子選手'!$B$2:$G$158,6,FALSE),2,6)))</f>
      </c>
      <c r="H63" s="25">
        <f>'記録入力1'!J65</f>
      </c>
      <c r="I63" s="25">
        <f>IF(H63="","",VLOOKUP('記録入力1'!C65,'初期設定1'!$C$18:$F$59,3,FALSE)&amp;" "&amp;RIGHT('記録入力1'!N65,7))</f>
      </c>
      <c r="J63" s="25"/>
      <c r="K63" s="6" t="e">
        <f>IF(B63="","",'記録入力1'!I65)</f>
        <v>#N/A</v>
      </c>
    </row>
    <row r="64" spans="1:11" ht="13.5">
      <c r="A64" s="23" t="e">
        <f>IF(B64="","",'記録入力1'!C66)</f>
        <v>#N/A</v>
      </c>
      <c r="B64" s="24" t="e">
        <f>VLOOKUP($H64,'男子選手'!$B$2:$G$158,6,FALSE)</f>
        <v>#N/A</v>
      </c>
      <c r="C64" s="24">
        <f>IF($H64="","",VLOOKUP($H64,'男子選手'!$B$2:$D$158,2,FALSE))</f>
      </c>
      <c r="D64" s="24">
        <f>IF($H64="","",VLOOKUP($H64,'男子選手'!$B$2:$D$158,3,FALSE))</f>
      </c>
      <c r="E64" s="24">
        <f t="shared" si="0"/>
      </c>
      <c r="F64" s="24">
        <f t="shared" si="1"/>
      </c>
      <c r="G64" s="24">
        <f>IF(H64="","",VALUE(MID(VLOOKUP($H64,'男子選手'!$B$2:$G$158,6,FALSE),2,6)))</f>
      </c>
      <c r="H64" s="25">
        <f>'記録入力1'!J66</f>
      </c>
      <c r="I64" s="25">
        <f>IF(H64="","",VLOOKUP('記録入力1'!C66,'初期設定1'!$C$18:$F$59,3,FALSE)&amp;" "&amp;RIGHT('記録入力1'!N66,7))</f>
      </c>
      <c r="J64" s="25"/>
      <c r="K64" s="6" t="e">
        <f>IF(B64="","",'記録入力1'!I66)</f>
        <v>#N/A</v>
      </c>
    </row>
    <row r="65" spans="1:11" ht="13.5">
      <c r="A65" s="23" t="e">
        <f>IF(B65="","",'記録入力1'!C67)</f>
        <v>#N/A</v>
      </c>
      <c r="B65" s="24" t="e">
        <f>VLOOKUP($H65,'男子選手'!$B$2:$G$158,6,FALSE)</f>
        <v>#N/A</v>
      </c>
      <c r="C65" s="24">
        <f>IF($H65="","",VLOOKUP($H65,'男子選手'!$B$2:$D$158,2,FALSE))</f>
      </c>
      <c r="D65" s="24">
        <f>IF($H65="","",VLOOKUP($H65,'男子選手'!$B$2:$D$158,3,FALSE))</f>
      </c>
      <c r="E65" s="24">
        <f t="shared" si="0"/>
      </c>
      <c r="F65" s="24">
        <f t="shared" si="1"/>
      </c>
      <c r="G65" s="24">
        <f>IF(H65="","",VALUE(MID(VLOOKUP($H65,'男子選手'!$B$2:$G$158,6,FALSE),2,6)))</f>
      </c>
      <c r="H65" s="25">
        <f>'記録入力1'!J67</f>
      </c>
      <c r="I65" s="25">
        <f>IF(H65="","",VLOOKUP('記録入力1'!C67,'初期設定1'!$C$18:$F$59,3,FALSE)&amp;" "&amp;RIGHT('記録入力1'!N67,7))</f>
      </c>
      <c r="J65" s="25"/>
      <c r="K65" s="6" t="e">
        <f>IF(B65="","",'記録入力1'!I67)</f>
        <v>#N/A</v>
      </c>
    </row>
    <row r="66" spans="1:11" ht="13.5">
      <c r="A66" s="23" t="e">
        <f>IF(B66="","",'記録入力1'!C68)</f>
        <v>#N/A</v>
      </c>
      <c r="B66" s="24" t="e">
        <f>VLOOKUP($H66,'男子選手'!$B$2:$G$158,6,FALSE)</f>
        <v>#N/A</v>
      </c>
      <c r="C66" s="24">
        <f>IF($H66="","",VLOOKUP($H66,'男子選手'!$B$2:$D$158,2,FALSE))</f>
      </c>
      <c r="D66" s="24">
        <f>IF($H66="","",VLOOKUP($H66,'男子選手'!$B$2:$D$158,3,FALSE))</f>
      </c>
      <c r="E66" s="24">
        <f t="shared" si="0"/>
      </c>
      <c r="F66" s="24">
        <f t="shared" si="1"/>
      </c>
      <c r="G66" s="24">
        <f>IF(H66="","",VALUE(MID(VLOOKUP($H66,'男子選手'!$B$2:$G$158,6,FALSE),2,6)))</f>
      </c>
      <c r="H66" s="25">
        <f>'記録入力1'!J68</f>
      </c>
      <c r="I66" s="25">
        <f>IF(H66="","",VLOOKUP('記録入力1'!C68,'初期設定1'!$C$18:$F$59,3,FALSE)&amp;" "&amp;RIGHT('記録入力1'!N68,7))</f>
      </c>
      <c r="J66" s="25"/>
      <c r="K66" s="6" t="e">
        <f>IF(B66="","",'記録入力1'!I68)</f>
        <v>#N/A</v>
      </c>
    </row>
    <row r="67" spans="1:11" ht="13.5">
      <c r="A67" s="23" t="e">
        <f>IF(B67="","",'記録入力1'!C69)</f>
        <v>#N/A</v>
      </c>
      <c r="B67" s="24" t="e">
        <f>VLOOKUP($H67,'男子選手'!$B$2:$G$158,6,FALSE)</f>
        <v>#N/A</v>
      </c>
      <c r="C67" s="24">
        <f>IF($H67="","",VLOOKUP($H67,'男子選手'!$B$2:$D$158,2,FALSE))</f>
      </c>
      <c r="D67" s="24">
        <f>IF($H67="","",VLOOKUP($H67,'男子選手'!$B$2:$D$158,3,FALSE))</f>
      </c>
      <c r="E67" s="24">
        <f aca="true" t="shared" si="2" ref="E67:E91">IF(H67="","",1)</f>
      </c>
      <c r="F67" s="24">
        <f aca="true" t="shared" si="3" ref="F67:F91">IF(H67="","",2)</f>
      </c>
      <c r="G67" s="24">
        <f>IF(H67="","",VALUE(MID(VLOOKUP($H67,'男子選手'!$B$2:$G$158,6,FALSE),2,6)))</f>
      </c>
      <c r="H67" s="25">
        <f>'記録入力1'!J69</f>
      </c>
      <c r="I67" s="25">
        <f>IF(H67="","",VLOOKUP('記録入力1'!C69,'初期設定1'!$C$18:$F$59,3,FALSE)&amp;" "&amp;RIGHT('記録入力1'!N69,7))</f>
      </c>
      <c r="J67" s="25"/>
      <c r="K67" s="6" t="e">
        <f>IF(B67="","",'記録入力1'!I69)</f>
        <v>#N/A</v>
      </c>
    </row>
    <row r="68" spans="1:11" ht="13.5">
      <c r="A68" s="23" t="e">
        <f>IF(B68="","",'記録入力1'!C70)</f>
        <v>#N/A</v>
      </c>
      <c r="B68" s="24" t="e">
        <f>VLOOKUP($H68,'男子選手'!$B$2:$G$158,6,FALSE)</f>
        <v>#N/A</v>
      </c>
      <c r="C68" s="24">
        <f>IF($H68="","",VLOOKUP($H68,'男子選手'!$B$2:$D$158,2,FALSE))</f>
      </c>
      <c r="D68" s="24">
        <f>IF($H68="","",VLOOKUP($H68,'男子選手'!$B$2:$D$158,3,FALSE))</f>
      </c>
      <c r="E68" s="24">
        <f t="shared" si="2"/>
      </c>
      <c r="F68" s="24">
        <f t="shared" si="3"/>
      </c>
      <c r="G68" s="24">
        <f>IF(H68="","",VALUE(MID(VLOOKUP($H68,'男子選手'!$B$2:$G$158,6,FALSE),2,6)))</f>
      </c>
      <c r="H68" s="25">
        <f>'記録入力1'!J70</f>
      </c>
      <c r="I68" s="25">
        <f>IF(H68="","",VLOOKUP('記録入力1'!C70,'初期設定1'!$C$18:$F$59,3,FALSE)&amp;" "&amp;RIGHT('記録入力1'!N70,7))</f>
      </c>
      <c r="J68" s="25"/>
      <c r="K68" s="6" t="e">
        <f>IF(B68="","",'記録入力1'!I70)</f>
        <v>#N/A</v>
      </c>
    </row>
    <row r="69" spans="1:11" ht="13.5">
      <c r="A69" s="23" t="e">
        <f>IF(B69="","",'記録入力1'!C71)</f>
        <v>#N/A</v>
      </c>
      <c r="B69" s="24" t="e">
        <f>VLOOKUP($H69,'男子選手'!$B$2:$G$158,6,FALSE)</f>
        <v>#N/A</v>
      </c>
      <c r="C69" s="24">
        <f>IF($H69="","",VLOOKUP($H69,'男子選手'!$B$2:$D$158,2,FALSE))</f>
      </c>
      <c r="D69" s="24">
        <f>IF($H69="","",VLOOKUP($H69,'男子選手'!$B$2:$D$158,3,FALSE))</f>
      </c>
      <c r="E69" s="24">
        <f t="shared" si="2"/>
      </c>
      <c r="F69" s="24">
        <f t="shared" si="3"/>
      </c>
      <c r="G69" s="24">
        <f>IF(H69="","",VALUE(MID(VLOOKUP($H69,'男子選手'!$B$2:$G$158,6,FALSE),2,6)))</f>
      </c>
      <c r="H69" s="25">
        <f>'記録入力1'!J71</f>
      </c>
      <c r="I69" s="25">
        <f>IF(H69="","",VLOOKUP('記録入力1'!C71,'初期設定1'!$C$18:$F$59,3,FALSE)&amp;" "&amp;RIGHT('記録入力1'!N71,7))</f>
      </c>
      <c r="J69" s="25"/>
      <c r="K69" s="6" t="e">
        <f>IF(B69="","",'記録入力1'!I71)</f>
        <v>#N/A</v>
      </c>
    </row>
    <row r="70" spans="1:11" ht="13.5">
      <c r="A70" s="23" t="e">
        <f>IF(B70="","",'記録入力1'!C72)</f>
        <v>#N/A</v>
      </c>
      <c r="B70" s="24" t="e">
        <f>VLOOKUP($H70,'男子選手'!$B$2:$G$158,6,FALSE)</f>
        <v>#N/A</v>
      </c>
      <c r="C70" s="24">
        <f>IF($H70="","",VLOOKUP($H70,'男子選手'!$B$2:$D$158,2,FALSE))</f>
      </c>
      <c r="D70" s="24">
        <f>IF($H70="","",VLOOKUP($H70,'男子選手'!$B$2:$D$158,3,FALSE))</f>
      </c>
      <c r="E70" s="24">
        <f t="shared" si="2"/>
      </c>
      <c r="F70" s="24">
        <f t="shared" si="3"/>
      </c>
      <c r="G70" s="24">
        <f>IF(H70="","",VALUE(MID(VLOOKUP($H70,'男子選手'!$B$2:$G$158,6,FALSE),2,6)))</f>
      </c>
      <c r="H70" s="25">
        <f>'記録入力1'!J72</f>
      </c>
      <c r="I70" s="25">
        <f>IF(H70="","",VLOOKUP('記録入力1'!C72,'初期設定1'!$C$18:$F$59,3,FALSE)&amp;" "&amp;RIGHT('記録入力1'!N72,7))</f>
      </c>
      <c r="J70" s="25"/>
      <c r="K70" s="6" t="e">
        <f>IF(B70="","",'記録入力1'!I72)</f>
        <v>#N/A</v>
      </c>
    </row>
    <row r="71" spans="1:11" ht="13.5">
      <c r="A71" s="23" t="e">
        <f>IF(B71="","",'記録入力1'!C73)</f>
        <v>#N/A</v>
      </c>
      <c r="B71" s="24" t="e">
        <f>VLOOKUP($H71,'男子選手'!$B$2:$G$158,6,FALSE)</f>
        <v>#N/A</v>
      </c>
      <c r="C71" s="24">
        <f>IF($H71="","",VLOOKUP($H71,'男子選手'!$B$2:$D$158,2,FALSE))</f>
      </c>
      <c r="D71" s="24">
        <f>IF($H71="","",VLOOKUP($H71,'男子選手'!$B$2:$D$158,3,FALSE))</f>
      </c>
      <c r="E71" s="24">
        <f t="shared" si="2"/>
      </c>
      <c r="F71" s="24">
        <f t="shared" si="3"/>
      </c>
      <c r="G71" s="24">
        <f>IF(H71="","",VALUE(MID(VLOOKUP($H71,'男子選手'!$B$2:$G$158,6,FALSE),2,6)))</f>
      </c>
      <c r="H71" s="25">
        <f>'記録入力1'!J73</f>
      </c>
      <c r="I71" s="25">
        <f>IF(H71="","",VLOOKUP('記録入力1'!C73,'初期設定1'!$C$18:$F$59,3,FALSE)&amp;" "&amp;RIGHT('記録入力1'!N73,7))</f>
      </c>
      <c r="J71" s="25"/>
      <c r="K71" s="6" t="e">
        <f>IF(B71="","",'記録入力1'!I73)</f>
        <v>#N/A</v>
      </c>
    </row>
    <row r="72" spans="1:11" ht="13.5">
      <c r="A72" s="23" t="e">
        <f>IF(B72="","",'記録入力1'!C74)</f>
        <v>#N/A</v>
      </c>
      <c r="B72" s="24" t="e">
        <f>VLOOKUP($H72,'男子選手'!$B$2:$G$158,6,FALSE)</f>
        <v>#N/A</v>
      </c>
      <c r="C72" s="24">
        <f>IF($H72="","",VLOOKUP($H72,'男子選手'!$B$2:$D$158,2,FALSE))</f>
      </c>
      <c r="D72" s="24">
        <f>IF($H72="","",VLOOKUP($H72,'男子選手'!$B$2:$D$158,3,FALSE))</f>
      </c>
      <c r="E72" s="24">
        <f t="shared" si="2"/>
      </c>
      <c r="F72" s="24">
        <f t="shared" si="3"/>
      </c>
      <c r="G72" s="24">
        <f>IF(H72="","",VALUE(MID(VLOOKUP($H72,'男子選手'!$B$2:$G$158,6,FALSE),2,6)))</f>
      </c>
      <c r="H72" s="25">
        <f>'記録入力1'!J74</f>
      </c>
      <c r="I72" s="25">
        <f>IF(H72="","",VLOOKUP('記録入力1'!C74,'初期設定1'!$C$18:$F$59,3,FALSE)&amp;" "&amp;RIGHT('記録入力1'!N74,7))</f>
      </c>
      <c r="J72" s="25"/>
      <c r="K72" s="6" t="e">
        <f>IF(B72="","",'記録入力1'!I74)</f>
        <v>#N/A</v>
      </c>
    </row>
    <row r="73" spans="1:11" ht="13.5">
      <c r="A73" s="23" t="e">
        <f>IF(B73="","",'記録入力1'!C75)</f>
        <v>#N/A</v>
      </c>
      <c r="B73" s="24" t="e">
        <f>VLOOKUP($H73,'男子選手'!$B$2:$G$158,6,FALSE)</f>
        <v>#N/A</v>
      </c>
      <c r="C73" s="24">
        <f>IF($H73="","",VLOOKUP($H73,'男子選手'!$B$2:$D$158,2,FALSE))</f>
      </c>
      <c r="D73" s="24">
        <f>IF($H73="","",VLOOKUP($H73,'男子選手'!$B$2:$D$158,3,FALSE))</f>
      </c>
      <c r="E73" s="24">
        <f t="shared" si="2"/>
      </c>
      <c r="F73" s="24">
        <f t="shared" si="3"/>
      </c>
      <c r="G73" s="24">
        <f>IF(H73="","",VALUE(MID(VLOOKUP($H73,'男子選手'!$B$2:$G$158,6,FALSE),2,6)))</f>
      </c>
      <c r="H73" s="25">
        <f>'記録入力1'!J75</f>
      </c>
      <c r="I73" s="25">
        <f>IF(H73="","",VLOOKUP('記録入力1'!C75,'初期設定1'!$C$18:$F$59,3,FALSE)&amp;" "&amp;RIGHT('記録入力1'!N75,7))</f>
      </c>
      <c r="J73" s="25"/>
      <c r="K73" s="6" t="e">
        <f>IF(B73="","",'記録入力1'!I75)</f>
        <v>#N/A</v>
      </c>
    </row>
    <row r="74" spans="1:11" ht="13.5">
      <c r="A74" s="23" t="e">
        <f>IF(B74="","",'記録入力1'!C76)</f>
        <v>#N/A</v>
      </c>
      <c r="B74" s="24" t="e">
        <f>VLOOKUP($H74,'男子選手'!$B$2:$G$158,6,FALSE)</f>
        <v>#N/A</v>
      </c>
      <c r="C74" s="24">
        <f>IF($H74="","",VLOOKUP($H74,'男子選手'!$B$2:$D$158,2,FALSE))</f>
      </c>
      <c r="D74" s="24">
        <f>IF($H74="","",VLOOKUP($H74,'男子選手'!$B$2:$D$158,3,FALSE))</f>
      </c>
      <c r="E74" s="24">
        <f t="shared" si="2"/>
      </c>
      <c r="F74" s="24">
        <f t="shared" si="3"/>
      </c>
      <c r="G74" s="24">
        <f>IF(H74="","",VALUE(MID(VLOOKUP($H74,'男子選手'!$B$2:$G$158,6,FALSE),2,6)))</f>
      </c>
      <c r="H74" s="25">
        <f>'記録入力1'!J76</f>
      </c>
      <c r="I74" s="25">
        <f>IF(H74="","",VLOOKUP('記録入力1'!C76,'初期設定1'!$C$18:$F$59,3,FALSE)&amp;" "&amp;RIGHT('記録入力1'!N76,7))</f>
      </c>
      <c r="J74" s="25"/>
      <c r="K74" s="6" t="e">
        <f>IF(B74="","",'記録入力1'!I76)</f>
        <v>#N/A</v>
      </c>
    </row>
    <row r="75" spans="1:11" ht="13.5">
      <c r="A75" s="23" t="e">
        <f>IF(B75="","",'記録入力1'!C77)</f>
        <v>#N/A</v>
      </c>
      <c r="B75" s="24" t="e">
        <f>VLOOKUP($H75,'男子選手'!$B$2:$G$158,6,FALSE)</f>
        <v>#N/A</v>
      </c>
      <c r="C75" s="24">
        <f>IF($H75="","",VLOOKUP($H75,'男子選手'!$B$2:$D$158,2,FALSE))</f>
      </c>
      <c r="D75" s="24">
        <f>IF($H75="","",VLOOKUP($H75,'男子選手'!$B$2:$D$158,3,FALSE))</f>
      </c>
      <c r="E75" s="24">
        <f t="shared" si="2"/>
      </c>
      <c r="F75" s="24">
        <f t="shared" si="3"/>
      </c>
      <c r="G75" s="24">
        <f>IF(H75="","",VALUE(MID(VLOOKUP($H75,'男子選手'!$B$2:$G$158,6,FALSE),2,6)))</f>
      </c>
      <c r="H75" s="25">
        <f>'記録入力1'!J77</f>
      </c>
      <c r="I75" s="25">
        <f>IF(H75="","",VLOOKUP('記録入力1'!C77,'初期設定1'!$C$18:$F$59,3,FALSE)&amp;" "&amp;RIGHT('記録入力1'!N77,7))</f>
      </c>
      <c r="J75" s="25"/>
      <c r="K75" s="6" t="e">
        <f>IF(B75="","",'記録入力1'!I77)</f>
        <v>#N/A</v>
      </c>
    </row>
    <row r="76" spans="1:11" ht="13.5">
      <c r="A76" s="23" t="e">
        <f>IF(B76="","",'記録入力1'!C78)</f>
        <v>#N/A</v>
      </c>
      <c r="B76" s="24" t="e">
        <f>VLOOKUP($H76,'男子選手'!$B$2:$G$158,6,FALSE)</f>
        <v>#N/A</v>
      </c>
      <c r="C76" s="24">
        <f>IF($H76="","",VLOOKUP($H76,'男子選手'!$B$2:$D$158,2,FALSE))</f>
      </c>
      <c r="D76" s="24">
        <f>IF($H76="","",VLOOKUP($H76,'男子選手'!$B$2:$D$158,3,FALSE))</f>
      </c>
      <c r="E76" s="24">
        <f t="shared" si="2"/>
      </c>
      <c r="F76" s="24">
        <f t="shared" si="3"/>
      </c>
      <c r="G76" s="24">
        <f>IF(H76="","",VALUE(MID(VLOOKUP($H76,'男子選手'!$B$2:$G$158,6,FALSE),2,6)))</f>
      </c>
      <c r="H76" s="25">
        <f>'記録入力1'!J78</f>
      </c>
      <c r="I76" s="25">
        <f>IF(H76="","",VLOOKUP('記録入力1'!C78,'初期設定1'!$C$18:$F$59,3,FALSE)&amp;" "&amp;RIGHT('記録入力1'!N78,7))</f>
      </c>
      <c r="J76" s="25"/>
      <c r="K76" s="6" t="e">
        <f>IF(B76="","",'記録入力1'!I78)</f>
        <v>#N/A</v>
      </c>
    </row>
    <row r="77" spans="1:11" ht="13.5">
      <c r="A77" s="23" t="e">
        <f>IF(B77="","",'記録入力1'!C79)</f>
        <v>#N/A</v>
      </c>
      <c r="B77" s="24" t="e">
        <f>VLOOKUP($H77,'男子選手'!$B$2:$G$158,6,FALSE)</f>
        <v>#N/A</v>
      </c>
      <c r="C77" s="24">
        <f>IF($H77="","",VLOOKUP($H77,'男子選手'!$B$2:$D$158,2,FALSE))</f>
      </c>
      <c r="D77" s="24">
        <f>IF($H77="","",VLOOKUP($H77,'男子選手'!$B$2:$D$158,3,FALSE))</f>
      </c>
      <c r="E77" s="24">
        <f t="shared" si="2"/>
      </c>
      <c r="F77" s="24">
        <f t="shared" si="3"/>
      </c>
      <c r="G77" s="24">
        <f>IF(H77="","",VALUE(MID(VLOOKUP($H77,'男子選手'!$B$2:$G$158,6,FALSE),2,6)))</f>
      </c>
      <c r="H77" s="25">
        <f>'記録入力1'!J79</f>
      </c>
      <c r="I77" s="25">
        <f>IF(H77="","",VLOOKUP('記録入力1'!C79,'初期設定1'!$C$18:$F$59,3,FALSE)&amp;" "&amp;RIGHT('記録入力1'!N79,7))</f>
      </c>
      <c r="J77" s="25"/>
      <c r="K77" s="6" t="e">
        <f>IF(B77="","",'記録入力1'!I79)</f>
        <v>#N/A</v>
      </c>
    </row>
    <row r="78" spans="1:11" ht="13.5">
      <c r="A78" s="23" t="e">
        <f>IF(B78="","",'記録入力1'!C80)</f>
        <v>#N/A</v>
      </c>
      <c r="B78" s="24" t="e">
        <f>VLOOKUP($H78,'男子選手'!$B$2:$G$158,6,FALSE)</f>
        <v>#N/A</v>
      </c>
      <c r="C78" s="24">
        <f>IF($H78="","",VLOOKUP($H78,'男子選手'!$B$2:$D$158,2,FALSE))</f>
      </c>
      <c r="D78" s="24">
        <f>IF($H78="","",VLOOKUP($H78,'男子選手'!$B$2:$D$158,3,FALSE))</f>
      </c>
      <c r="E78" s="24">
        <f t="shared" si="2"/>
      </c>
      <c r="F78" s="24">
        <f t="shared" si="3"/>
      </c>
      <c r="G78" s="24">
        <f>IF(H78="","",VALUE(MID(VLOOKUP($H78,'男子選手'!$B$2:$G$158,6,FALSE),2,6)))</f>
      </c>
      <c r="H78" s="25">
        <f>'記録入力1'!J80</f>
      </c>
      <c r="I78" s="25">
        <f>IF(H78="","",VLOOKUP('記録入力1'!C80,'初期設定1'!$C$18:$F$59,3,FALSE)&amp;" "&amp;RIGHT('記録入力1'!N80,7))</f>
      </c>
      <c r="J78" s="25"/>
      <c r="K78" s="6" t="e">
        <f>IF(B78="","",'記録入力1'!I80)</f>
        <v>#N/A</v>
      </c>
    </row>
    <row r="79" spans="1:11" ht="13.5">
      <c r="A79" s="23" t="e">
        <f>IF(B79="","",'記録入力1'!C81)</f>
        <v>#N/A</v>
      </c>
      <c r="B79" s="24" t="e">
        <f>VLOOKUP($H79,'男子選手'!$B$2:$G$158,6,FALSE)</f>
        <v>#N/A</v>
      </c>
      <c r="C79" s="24">
        <f>IF($H79="","",VLOOKUP($H79,'男子選手'!$B$2:$D$158,2,FALSE))</f>
      </c>
      <c r="D79" s="24">
        <f>IF($H79="","",VLOOKUP($H79,'男子選手'!$B$2:$D$158,3,FALSE))</f>
      </c>
      <c r="E79" s="24">
        <f t="shared" si="2"/>
      </c>
      <c r="F79" s="24">
        <f t="shared" si="3"/>
      </c>
      <c r="G79" s="24">
        <f>IF(H79="","",VALUE(MID(VLOOKUP($H79,'男子選手'!$B$2:$G$158,6,FALSE),2,6)))</f>
      </c>
      <c r="H79" s="25">
        <f>'記録入力1'!J81</f>
      </c>
      <c r="I79" s="25">
        <f>IF(H79="","",VLOOKUP('記録入力1'!C81,'初期設定1'!$C$18:$F$59,3,FALSE)&amp;" "&amp;RIGHT('記録入力1'!N81,7))</f>
      </c>
      <c r="J79" s="25"/>
      <c r="K79" s="6" t="e">
        <f>IF(B79="","",'記録入力1'!I81)</f>
        <v>#N/A</v>
      </c>
    </row>
    <row r="80" spans="1:11" ht="13.5">
      <c r="A80" s="23" t="e">
        <f>IF(B80="","",'記録入力1'!C82)</f>
        <v>#N/A</v>
      </c>
      <c r="B80" s="24" t="e">
        <f>VLOOKUP($H80,'男子選手'!$B$2:$G$158,6,FALSE)</f>
        <v>#N/A</v>
      </c>
      <c r="C80" s="24">
        <f>IF($H80="","",VLOOKUP($H80,'男子選手'!$B$2:$D$158,2,FALSE))</f>
      </c>
      <c r="D80" s="24">
        <f>IF($H80="","",VLOOKUP($H80,'男子選手'!$B$2:$D$158,3,FALSE))</f>
      </c>
      <c r="E80" s="24">
        <f t="shared" si="2"/>
      </c>
      <c r="F80" s="24">
        <f t="shared" si="3"/>
      </c>
      <c r="G80" s="24">
        <f>IF(H80="","",VALUE(MID(VLOOKUP($H80,'男子選手'!$B$2:$G$158,6,FALSE),2,6)))</f>
      </c>
      <c r="H80" s="25">
        <f>'記録入力1'!J82</f>
      </c>
      <c r="I80" s="25">
        <f>IF(H80="","",VLOOKUP('記録入力1'!C82,'初期設定1'!$C$18:$F$59,3,FALSE)&amp;" "&amp;RIGHT('記録入力1'!N82,7))</f>
      </c>
      <c r="J80" s="25"/>
      <c r="K80" s="6" t="e">
        <f>IF(B80="","",'記録入力1'!I82)</f>
        <v>#N/A</v>
      </c>
    </row>
    <row r="81" spans="1:11" ht="13.5">
      <c r="A81" s="23" t="e">
        <f>IF(B81="","",'記録入力1'!C83)</f>
        <v>#N/A</v>
      </c>
      <c r="B81" s="24" t="e">
        <f>VLOOKUP($H81,'男子選手'!$B$2:$G$158,6,FALSE)</f>
        <v>#N/A</v>
      </c>
      <c r="C81" s="24">
        <f>IF($H81="","",VLOOKUP($H81,'男子選手'!$B$2:$D$158,2,FALSE))</f>
      </c>
      <c r="D81" s="24">
        <f>IF($H81="","",VLOOKUP($H81,'男子選手'!$B$2:$D$158,3,FALSE))</f>
      </c>
      <c r="E81" s="24">
        <f t="shared" si="2"/>
      </c>
      <c r="F81" s="24">
        <f t="shared" si="3"/>
      </c>
      <c r="G81" s="24">
        <f>IF(H81="","",VALUE(MID(VLOOKUP($H81,'男子選手'!$B$2:$G$158,6,FALSE),2,6)))</f>
      </c>
      <c r="H81" s="25">
        <f>'記録入力1'!J83</f>
      </c>
      <c r="I81" s="25">
        <f>IF(H81="","",VLOOKUP('記録入力1'!C83,'初期設定1'!$C$18:$F$59,3,FALSE)&amp;" "&amp;RIGHT('記録入力1'!N83,7))</f>
      </c>
      <c r="J81" s="25"/>
      <c r="K81" s="6" t="e">
        <f>IF(B81="","",'記録入力1'!I83)</f>
        <v>#N/A</v>
      </c>
    </row>
    <row r="82" spans="1:11" ht="13.5">
      <c r="A82" s="23" t="e">
        <f>IF(B82="","",'記録入力1'!C84)</f>
        <v>#N/A</v>
      </c>
      <c r="B82" s="24" t="e">
        <f>VLOOKUP($H82,'男子選手'!$B$2:$G$158,6,FALSE)</f>
        <v>#N/A</v>
      </c>
      <c r="C82" s="24">
        <f>IF($H82="","",VLOOKUP($H82,'男子選手'!$B$2:$D$158,2,FALSE))</f>
      </c>
      <c r="D82" s="24">
        <f>IF($H82="","",VLOOKUP($H82,'男子選手'!$B$2:$D$158,3,FALSE))</f>
      </c>
      <c r="E82" s="24">
        <f t="shared" si="2"/>
      </c>
      <c r="F82" s="24">
        <f t="shared" si="3"/>
      </c>
      <c r="G82" s="24">
        <f>IF(H82="","",VALUE(MID(VLOOKUP($H82,'男子選手'!$B$2:$G$158,6,FALSE),2,6)))</f>
      </c>
      <c r="H82" s="25">
        <f>'記録入力1'!J84</f>
      </c>
      <c r="I82" s="25">
        <f>IF(H82="","",VLOOKUP('記録入力1'!C84,'初期設定1'!$C$18:$F$59,3,FALSE)&amp;" "&amp;RIGHT('記録入力1'!N84,7))</f>
      </c>
      <c r="J82" s="25"/>
      <c r="K82" s="6" t="e">
        <f>IF(B82="","",'記録入力1'!I84)</f>
        <v>#N/A</v>
      </c>
    </row>
    <row r="83" spans="1:11" ht="13.5">
      <c r="A83" s="23" t="e">
        <f>IF(B83="","",'記録入力1'!C85)</f>
        <v>#N/A</v>
      </c>
      <c r="B83" s="24" t="e">
        <f>VLOOKUP($H83,'男子選手'!$B$2:$G$158,6,FALSE)</f>
        <v>#N/A</v>
      </c>
      <c r="C83" s="24">
        <f>IF($H83="","",VLOOKUP($H83,'男子選手'!$B$2:$D$158,2,FALSE))</f>
      </c>
      <c r="D83" s="24">
        <f>IF($H83="","",VLOOKUP($H83,'男子選手'!$B$2:$D$158,3,FALSE))</f>
      </c>
      <c r="E83" s="24">
        <f t="shared" si="2"/>
      </c>
      <c r="F83" s="24">
        <f t="shared" si="3"/>
      </c>
      <c r="G83" s="24">
        <f>IF(H83="","",VALUE(MID(VLOOKUP($H83,'男子選手'!$B$2:$G$158,6,FALSE),2,6)))</f>
      </c>
      <c r="H83" s="25">
        <f>'記録入力1'!J85</f>
      </c>
      <c r="I83" s="25">
        <f>IF(H83="","",VLOOKUP('記録入力1'!C85,'初期設定1'!$C$18:$F$59,3,FALSE)&amp;" "&amp;RIGHT('記録入力1'!N85,7))</f>
      </c>
      <c r="J83" s="25"/>
      <c r="K83" s="6" t="e">
        <f>IF(B83="","",'記録入力1'!I85)</f>
        <v>#N/A</v>
      </c>
    </row>
    <row r="84" spans="1:11" ht="13.5">
      <c r="A84" s="23" t="e">
        <f>IF(B84="","",'記録入力1'!C86)</f>
        <v>#N/A</v>
      </c>
      <c r="B84" s="24" t="e">
        <f>VLOOKUP($H84,'男子選手'!$B$2:$G$158,6,FALSE)</f>
        <v>#N/A</v>
      </c>
      <c r="C84" s="24">
        <f>IF($H84="","",VLOOKUP($H84,'男子選手'!$B$2:$D$158,2,FALSE))</f>
      </c>
      <c r="D84" s="24">
        <f>IF($H84="","",VLOOKUP($H84,'男子選手'!$B$2:$D$158,3,FALSE))</f>
      </c>
      <c r="E84" s="24">
        <f t="shared" si="2"/>
      </c>
      <c r="F84" s="24">
        <f t="shared" si="3"/>
      </c>
      <c r="G84" s="24">
        <f>IF(H84="","",VALUE(MID(VLOOKUP($H84,'男子選手'!$B$2:$G$158,6,FALSE),2,6)))</f>
      </c>
      <c r="H84" s="25">
        <f>'記録入力1'!J86</f>
      </c>
      <c r="I84" s="25">
        <f>IF(H84="","",VLOOKUP('記録入力1'!C86,'初期設定1'!$C$18:$F$59,3,FALSE)&amp;" "&amp;RIGHT('記録入力1'!N86,7))</f>
      </c>
      <c r="J84" s="25"/>
      <c r="K84" s="6" t="e">
        <f>IF(B84="","",'記録入力1'!I86)</f>
        <v>#N/A</v>
      </c>
    </row>
    <row r="85" spans="1:11" ht="13.5">
      <c r="A85" s="23" t="e">
        <f>IF(B85="","",'記録入力1'!C87)</f>
        <v>#N/A</v>
      </c>
      <c r="B85" s="24" t="e">
        <f>VLOOKUP($H85,'男子選手'!$B$2:$G$158,6,FALSE)</f>
        <v>#N/A</v>
      </c>
      <c r="C85" s="24">
        <f>IF($H85="","",VLOOKUP($H85,'男子選手'!$B$2:$D$158,2,FALSE))</f>
      </c>
      <c r="D85" s="24">
        <f>IF($H85="","",VLOOKUP($H85,'男子選手'!$B$2:$D$158,3,FALSE))</f>
      </c>
      <c r="E85" s="24">
        <f t="shared" si="2"/>
      </c>
      <c r="F85" s="24">
        <f t="shared" si="3"/>
      </c>
      <c r="G85" s="24">
        <f>IF(H85="","",VALUE(MID(VLOOKUP($H85,'男子選手'!$B$2:$G$158,6,FALSE),2,6)))</f>
      </c>
      <c r="H85" s="25">
        <f>'記録入力1'!J87</f>
      </c>
      <c r="I85" s="25">
        <f>IF(H85="","",VLOOKUP('記録入力1'!C87,'初期設定1'!$C$18:$F$59,3,FALSE)&amp;" "&amp;RIGHT('記録入力1'!N87,7))</f>
      </c>
      <c r="J85" s="25"/>
      <c r="K85" s="6" t="e">
        <f>IF(B85="","",'記録入力1'!I87)</f>
        <v>#N/A</v>
      </c>
    </row>
    <row r="86" spans="1:11" ht="13.5">
      <c r="A86" s="23" t="e">
        <f>IF(B86="","",'記録入力1'!C88)</f>
        <v>#N/A</v>
      </c>
      <c r="B86" s="24" t="e">
        <f>VLOOKUP($H86,'男子選手'!$B$2:$G$158,6,FALSE)</f>
        <v>#N/A</v>
      </c>
      <c r="C86" s="24">
        <f>IF($H86="","",VLOOKUP($H86,'男子選手'!$B$2:$D$158,2,FALSE))</f>
      </c>
      <c r="D86" s="24">
        <f>IF($H86="","",VLOOKUP($H86,'男子選手'!$B$2:$D$158,3,FALSE))</f>
      </c>
      <c r="E86" s="24">
        <f t="shared" si="2"/>
      </c>
      <c r="F86" s="24">
        <f t="shared" si="3"/>
      </c>
      <c r="G86" s="24">
        <f>IF(H86="","",VALUE(MID(VLOOKUP($H86,'男子選手'!$B$2:$G$158,6,FALSE),2,6)))</f>
      </c>
      <c r="H86" s="25">
        <f>'記録入力1'!J88</f>
      </c>
      <c r="I86" s="25">
        <f>IF(H86="","",VLOOKUP('記録入力1'!C88,'初期設定1'!$C$18:$F$59,3,FALSE)&amp;" "&amp;RIGHT('記録入力1'!N88,7))</f>
      </c>
      <c r="J86" s="25"/>
      <c r="K86" s="6" t="e">
        <f>IF(B86="","",'記録入力1'!I88)</f>
        <v>#N/A</v>
      </c>
    </row>
    <row r="87" spans="1:11" ht="13.5">
      <c r="A87" s="23" t="e">
        <f>IF(B87="","",'記録入力1'!C89)</f>
        <v>#N/A</v>
      </c>
      <c r="B87" s="24" t="e">
        <f>VLOOKUP($H87,'男子選手'!$B$2:$G$158,6,FALSE)</f>
        <v>#N/A</v>
      </c>
      <c r="C87" s="24">
        <f>IF($H87="","",VLOOKUP($H87,'男子選手'!$B$2:$D$158,2,FALSE))</f>
      </c>
      <c r="D87" s="24">
        <f>IF($H87="","",VLOOKUP($H87,'男子選手'!$B$2:$D$158,3,FALSE))</f>
      </c>
      <c r="E87" s="24">
        <f t="shared" si="2"/>
      </c>
      <c r="F87" s="24">
        <f t="shared" si="3"/>
      </c>
      <c r="G87" s="24">
        <f>IF(H87="","",VALUE(MID(VLOOKUP($H87,'男子選手'!$B$2:$G$158,6,FALSE),2,6)))</f>
      </c>
      <c r="H87" s="25">
        <f>'記録入力1'!J89</f>
      </c>
      <c r="I87" s="25">
        <f>IF(H87="","",VLOOKUP('記録入力1'!C89,'初期設定1'!$C$18:$F$59,3,FALSE)&amp;" "&amp;RIGHT('記録入力1'!N89,7))</f>
      </c>
      <c r="J87" s="25"/>
      <c r="K87" s="6" t="e">
        <f>IF(B87="","",'記録入力1'!I89)</f>
        <v>#N/A</v>
      </c>
    </row>
    <row r="88" spans="1:11" ht="13.5">
      <c r="A88" s="23" t="e">
        <f>IF(B88="","",'記録入力1'!C90)</f>
        <v>#N/A</v>
      </c>
      <c r="B88" s="24" t="e">
        <f>VLOOKUP($H88,'男子選手'!$B$2:$G$158,6,FALSE)</f>
        <v>#N/A</v>
      </c>
      <c r="C88" s="24">
        <f>IF($H88="","",VLOOKUP($H88,'男子選手'!$B$2:$D$158,2,FALSE))</f>
      </c>
      <c r="D88" s="24">
        <f>IF($H88="","",VLOOKUP($H88,'男子選手'!$B$2:$D$158,3,FALSE))</f>
      </c>
      <c r="E88" s="24">
        <f t="shared" si="2"/>
      </c>
      <c r="F88" s="24">
        <f t="shared" si="3"/>
      </c>
      <c r="G88" s="24">
        <f>IF(H88="","",VALUE(MID(VLOOKUP($H88,'男子選手'!$B$2:$G$158,6,FALSE),2,6)))</f>
      </c>
      <c r="H88" s="25">
        <f>'記録入力1'!J90</f>
      </c>
      <c r="I88" s="25">
        <f>IF(H88="","",VLOOKUP('記録入力1'!C90,'初期設定1'!$C$18:$F$59,3,FALSE)&amp;" "&amp;RIGHT('記録入力1'!N90,7))</f>
      </c>
      <c r="J88" s="25"/>
      <c r="K88" s="6" t="e">
        <f>IF(B88="","",'記録入力1'!I90)</f>
        <v>#N/A</v>
      </c>
    </row>
    <row r="89" spans="1:11" s="22" customFormat="1" ht="13.5">
      <c r="A89" s="23" t="e">
        <f>IF(B89="","",'記録入力1'!C91)</f>
        <v>#N/A</v>
      </c>
      <c r="B89" s="24" t="e">
        <f>VLOOKUP($H89,'男子選手'!$B$2:$G$158,6,FALSE)</f>
        <v>#N/A</v>
      </c>
      <c r="C89" s="24">
        <f>IF($H89="","",VLOOKUP($H89,'男子選手'!$B$2:$D$158,2,FALSE))</f>
      </c>
      <c r="D89" s="24">
        <f>IF($H89="","",VLOOKUP($H89,'男子選手'!$B$2:$D$158,3,FALSE))</f>
      </c>
      <c r="E89" s="24">
        <f t="shared" si="2"/>
      </c>
      <c r="F89" s="24">
        <f t="shared" si="3"/>
      </c>
      <c r="G89" s="24">
        <f>IF(H89="","",VALUE(MID(VLOOKUP($H89,'男子選手'!$B$2:$G$158,6,FALSE),2,6)))</f>
      </c>
      <c r="H89" s="25">
        <f>'記録入力1'!J91</f>
      </c>
      <c r="I89" s="25">
        <f>IF(H89="","",VLOOKUP('記録入力1'!C91,'初期設定1'!$C$18:$F$59,3,FALSE)&amp;" "&amp;RIGHT('記録入力1'!N91,7))</f>
      </c>
      <c r="J89" s="25"/>
      <c r="K89" s="6" t="e">
        <f>IF(B89="","",'記録入力1'!I91)</f>
        <v>#N/A</v>
      </c>
    </row>
    <row r="90" spans="1:11" s="22" customFormat="1" ht="13.5">
      <c r="A90" s="23" t="e">
        <f>IF(B90="","",'記録入力1'!C92)</f>
        <v>#N/A</v>
      </c>
      <c r="B90" s="24" t="e">
        <f>VLOOKUP($H90,'男子選手'!$B$2:$G$158,6,FALSE)</f>
        <v>#N/A</v>
      </c>
      <c r="C90" s="24">
        <f>IF($H90="","",VLOOKUP($H90,'男子選手'!$B$2:$D$158,2,FALSE))</f>
      </c>
      <c r="D90" s="24">
        <f>IF($H90="","",VLOOKUP($H90,'男子選手'!$B$2:$D$158,3,FALSE))</f>
      </c>
      <c r="E90" s="24">
        <f t="shared" si="2"/>
      </c>
      <c r="F90" s="24">
        <f t="shared" si="3"/>
      </c>
      <c r="G90" s="24">
        <f>IF(H90="","",VALUE(MID(VLOOKUP($H90,'男子選手'!$B$2:$G$158,6,FALSE),2,6)))</f>
      </c>
      <c r="H90" s="25">
        <f>'記録入力1'!J92</f>
      </c>
      <c r="I90" s="25">
        <f>IF(H90="","",VLOOKUP('記録入力1'!C92,'初期設定1'!$C$18:$F$59,3,FALSE)&amp;" "&amp;RIGHT('記録入力1'!N92,7))</f>
      </c>
      <c r="J90" s="25"/>
      <c r="K90" s="6" t="e">
        <f>IF(B90="","",'記録入力1'!I92)</f>
        <v>#N/A</v>
      </c>
    </row>
    <row r="91" spans="1:11" s="22" customFormat="1" ht="13.5">
      <c r="A91" s="23" t="e">
        <f>IF(B91="","",'記録入力1'!C93)</f>
        <v>#N/A</v>
      </c>
      <c r="B91" s="24" t="e">
        <f>VLOOKUP($H91,'男子選手'!$B$2:$G$158,6,FALSE)</f>
        <v>#N/A</v>
      </c>
      <c r="C91" s="24">
        <f>IF($H91="","",VLOOKUP($H91,'男子選手'!$B$2:$D$158,2,FALSE))</f>
      </c>
      <c r="D91" s="24">
        <f>IF($H91="","",VLOOKUP($H91,'男子選手'!$B$2:$D$158,3,FALSE))</f>
      </c>
      <c r="E91" s="24">
        <f t="shared" si="2"/>
      </c>
      <c r="F91" s="24">
        <f t="shared" si="3"/>
      </c>
      <c r="G91" s="24">
        <f>IF(H91="","",VALUE(MID(VLOOKUP($H91,'男子選手'!$B$2:$G$158,6,FALSE),2,6)))</f>
      </c>
      <c r="H91" s="25">
        <f>'記録入力1'!J93</f>
      </c>
      <c r="I91" s="25">
        <f>IF(H91="","",VLOOKUP('記録入力1'!C93,'初期設定1'!$C$18:$F$59,3,FALSE)&amp;" "&amp;RIGHT('記録入力1'!N93,7))</f>
      </c>
      <c r="J91" s="25"/>
      <c r="K91" s="6" t="e">
        <f>IF(B91="","",'記録入力1'!I93)</f>
        <v>#N/A</v>
      </c>
    </row>
    <row r="92" spans="1:11" s="22" customFormat="1" ht="13.5">
      <c r="A92" s="23" t="e">
        <f>IF(B92="","",'記録入力1'!C94)</f>
        <v>#N/A</v>
      </c>
      <c r="B92" s="24" t="e">
        <f>VLOOKUP($H92,'男子選手'!$B$2:$G$158,6,FALSE)</f>
        <v>#N/A</v>
      </c>
      <c r="C92" s="24">
        <f>IF($H92="","",VLOOKUP($H92,'男子選手'!$B$2:$D$158,2,FALSE))</f>
      </c>
      <c r="D92" s="24">
        <f>IF($H92="","",VLOOKUP($H92,'男子選手'!$B$2:$D$158,3,FALSE))</f>
      </c>
      <c r="E92" s="24">
        <f aca="true" t="shared" si="4" ref="E92:E99">IF(H92="","",1)</f>
      </c>
      <c r="F92" s="24">
        <f aca="true" t="shared" si="5" ref="F92:F99">IF(H92="","",2)</f>
      </c>
      <c r="G92" s="24">
        <f>IF(H92="","",VALUE(MID(VLOOKUP($H92,'男子選手'!$B$2:$G$158,6,FALSE),2,6)))</f>
      </c>
      <c r="H92" s="25">
        <f>'記録入力1'!J94</f>
      </c>
      <c r="I92" s="25">
        <f>IF(H92="","",VLOOKUP('記録入力1'!C94,'初期設定1'!$C$18:$F$59,3,FALSE)&amp;" "&amp;RIGHT('記録入力1'!N94,7))</f>
      </c>
      <c r="J92" s="25"/>
      <c r="K92" s="6" t="e">
        <f>IF(B92="","",'記録入力1'!I102)</f>
        <v>#N/A</v>
      </c>
    </row>
    <row r="93" spans="1:11" s="22" customFormat="1" ht="13.5">
      <c r="A93" s="23" t="e">
        <f>IF(B93="","",'記録入力1'!C95)</f>
        <v>#N/A</v>
      </c>
      <c r="B93" s="24" t="e">
        <f>VLOOKUP($H93,'男子選手'!$B$2:$G$158,6,FALSE)</f>
        <v>#N/A</v>
      </c>
      <c r="C93" s="24">
        <f>IF($H93="","",VLOOKUP($H93,'男子選手'!$B$2:$D$158,2,FALSE))</f>
      </c>
      <c r="D93" s="24">
        <f>IF($H93="","",VLOOKUP($H93,'男子選手'!$B$2:$D$158,3,FALSE))</f>
      </c>
      <c r="E93" s="24">
        <f t="shared" si="4"/>
      </c>
      <c r="F93" s="24">
        <f t="shared" si="5"/>
      </c>
      <c r="G93" s="24">
        <f>IF(H93="","",VALUE(MID(VLOOKUP($H93,'男子選手'!$B$2:$G$158,6,FALSE),2,6)))</f>
      </c>
      <c r="H93" s="25">
        <f>'記録入力1'!J95</f>
      </c>
      <c r="I93" s="25">
        <f>IF(H93="","",VLOOKUP('記録入力1'!C95,'初期設定1'!$C$18:$F$59,3,FALSE)&amp;" "&amp;RIGHT('記録入力1'!N95,7))</f>
      </c>
      <c r="J93" s="25"/>
      <c r="K93" s="6" t="e">
        <f>IF(B93="","",'記録入力1'!I103)</f>
        <v>#N/A</v>
      </c>
    </row>
    <row r="94" spans="1:11" s="22" customFormat="1" ht="13.5">
      <c r="A94" s="23" t="e">
        <f>IF(B94="","",'記録入力1'!C96)</f>
        <v>#N/A</v>
      </c>
      <c r="B94" s="24" t="e">
        <f>VLOOKUP($H94,'男子選手'!$B$2:$G$158,6,FALSE)</f>
        <v>#N/A</v>
      </c>
      <c r="C94" s="24">
        <f>IF($H94="","",VLOOKUP($H94,'男子選手'!$B$2:$D$158,2,FALSE))</f>
      </c>
      <c r="D94" s="24">
        <f>IF($H94="","",VLOOKUP($H94,'男子選手'!$B$2:$D$158,3,FALSE))</f>
      </c>
      <c r="E94" s="24">
        <f t="shared" si="4"/>
      </c>
      <c r="F94" s="24">
        <f t="shared" si="5"/>
      </c>
      <c r="G94" s="24">
        <f>IF(H94="","",VALUE(MID(VLOOKUP($H94,'男子選手'!$B$2:$G$158,6,FALSE),2,6)))</f>
      </c>
      <c r="H94" s="25">
        <f>'記録入力1'!J96</f>
      </c>
      <c r="I94" s="25">
        <f>IF(H94="","",VLOOKUP('記録入力1'!C96,'初期設定1'!$C$18:$F$59,3,FALSE)&amp;" "&amp;RIGHT('記録入力1'!N96,7))</f>
      </c>
      <c r="J94" s="25"/>
      <c r="K94" s="6" t="e">
        <f>IF(B94="","",'記録入力1'!I104)</f>
        <v>#N/A</v>
      </c>
    </row>
    <row r="95" spans="1:11" s="22" customFormat="1" ht="13.5">
      <c r="A95" s="23" t="e">
        <f>IF(B95="","",'記録入力1'!C97)</f>
        <v>#N/A</v>
      </c>
      <c r="B95" s="24" t="e">
        <f>VLOOKUP($H95,'男子選手'!$B$2:$G$158,6,FALSE)</f>
        <v>#N/A</v>
      </c>
      <c r="C95" s="24">
        <f>IF($H95="","",VLOOKUP($H95,'男子選手'!$B$2:$D$158,2,FALSE))</f>
      </c>
      <c r="D95" s="24">
        <f>IF($H95="","",VLOOKUP($H95,'男子選手'!$B$2:$D$158,3,FALSE))</f>
      </c>
      <c r="E95" s="24">
        <f t="shared" si="4"/>
      </c>
      <c r="F95" s="24">
        <f t="shared" si="5"/>
      </c>
      <c r="G95" s="24">
        <f>IF(H95="","",VALUE(MID(VLOOKUP($H95,'男子選手'!$B$2:$G$158,6,FALSE),2,6)))</f>
      </c>
      <c r="H95" s="25">
        <f>'記録入力1'!J97</f>
      </c>
      <c r="I95" s="25">
        <f>IF(H95="","",VLOOKUP('記録入力1'!C97,'初期設定1'!$C$18:$F$59,3,FALSE)&amp;" "&amp;RIGHT('記録入力1'!N97,7))</f>
      </c>
      <c r="J95" s="25"/>
      <c r="K95" s="6" t="e">
        <f>IF(B95="","",'記録入力1'!I105)</f>
        <v>#N/A</v>
      </c>
    </row>
    <row r="96" spans="1:11" s="22" customFormat="1" ht="13.5">
      <c r="A96" s="23" t="e">
        <f>IF(B96="","",'記録入力1'!C98)</f>
        <v>#N/A</v>
      </c>
      <c r="B96" s="24" t="e">
        <f>VLOOKUP($H96,'男子選手'!$B$2:$G$158,6,FALSE)</f>
        <v>#N/A</v>
      </c>
      <c r="C96" s="24">
        <f>IF($H96="","",VLOOKUP($H96,'男子選手'!$B$2:$D$158,2,FALSE))</f>
      </c>
      <c r="D96" s="24">
        <f>IF($H96="","",VLOOKUP($H96,'男子選手'!$B$2:$D$158,3,FALSE))</f>
      </c>
      <c r="E96" s="24">
        <f t="shared" si="4"/>
      </c>
      <c r="F96" s="24">
        <f t="shared" si="5"/>
      </c>
      <c r="G96" s="24">
        <f>IF(H96="","",VALUE(MID(VLOOKUP($H96,'男子選手'!$B$2:$G$158,6,FALSE),2,6)))</f>
      </c>
      <c r="H96" s="25">
        <f>'記録入力1'!J98</f>
      </c>
      <c r="I96" s="25">
        <f>IF(H96="","",VLOOKUP('記録入力1'!C98,'初期設定1'!$C$18:$F$59,3,FALSE)&amp;" "&amp;RIGHT('記録入力1'!N98,7))</f>
      </c>
      <c r="J96" s="25"/>
      <c r="K96" s="6" t="e">
        <f>IF(B96="","",'記録入力1'!I106)</f>
        <v>#N/A</v>
      </c>
    </row>
    <row r="97" spans="1:11" s="22" customFormat="1" ht="13.5">
      <c r="A97" s="23" t="e">
        <f>IF(B97="","",'記録入力1'!C99)</f>
        <v>#N/A</v>
      </c>
      <c r="B97" s="24" t="e">
        <f>VLOOKUP($H97,'男子選手'!$B$2:$G$158,6,FALSE)</f>
        <v>#N/A</v>
      </c>
      <c r="C97" s="24">
        <f>IF($H97="","",VLOOKUP($H97,'男子選手'!$B$2:$D$158,2,FALSE))</f>
      </c>
      <c r="D97" s="24">
        <f>IF($H97="","",VLOOKUP($H97,'男子選手'!$B$2:$D$158,3,FALSE))</f>
      </c>
      <c r="E97" s="24">
        <f t="shared" si="4"/>
      </c>
      <c r="F97" s="24">
        <f t="shared" si="5"/>
      </c>
      <c r="G97" s="24">
        <f>IF(H97="","",VALUE(MID(VLOOKUP($H97,'男子選手'!$B$2:$G$158,6,FALSE),2,6)))</f>
      </c>
      <c r="H97" s="25">
        <f>'記録入力1'!J99</f>
      </c>
      <c r="I97" s="25">
        <f>IF(H97="","",VLOOKUP('記録入力1'!C99,'初期設定1'!$C$18:$F$59,3,FALSE)&amp;" "&amp;RIGHT('記録入力1'!N99,7))</f>
      </c>
      <c r="J97" s="25"/>
      <c r="K97" s="6" t="e">
        <f>IF(B97="","",'記録入力1'!I107)</f>
        <v>#N/A</v>
      </c>
    </row>
    <row r="98" spans="1:11" s="22" customFormat="1" ht="13.5">
      <c r="A98" s="23" t="e">
        <f>IF(B98="","",'記録入力1'!C100)</f>
        <v>#N/A</v>
      </c>
      <c r="B98" s="24" t="e">
        <f>VLOOKUP($H98,'男子選手'!$B$2:$G$158,6,FALSE)</f>
        <v>#N/A</v>
      </c>
      <c r="C98" s="24">
        <f>IF($H98="","",VLOOKUP($H98,'男子選手'!$B$2:$D$158,2,FALSE))</f>
      </c>
      <c r="D98" s="24">
        <f>IF($H98="","",VLOOKUP($H98,'男子選手'!$B$2:$D$158,3,FALSE))</f>
      </c>
      <c r="E98" s="24">
        <f t="shared" si="4"/>
      </c>
      <c r="F98" s="24">
        <f t="shared" si="5"/>
      </c>
      <c r="G98" s="24">
        <f>IF(H98="","",VALUE(MID(VLOOKUP($H98,'男子選手'!$B$2:$G$158,6,FALSE),2,6)))</f>
      </c>
      <c r="H98" s="25">
        <f>'記録入力1'!J100</f>
      </c>
      <c r="I98" s="25">
        <f>IF(H98="","",VLOOKUP('記録入力1'!C100,'初期設定1'!$C$18:$F$59,3,FALSE)&amp;" "&amp;RIGHT('記録入力1'!N100,7))</f>
      </c>
      <c r="J98" s="25"/>
      <c r="K98" s="6" t="e">
        <f>IF(B98="","",'記録入力1'!I108)</f>
        <v>#N/A</v>
      </c>
    </row>
    <row r="99" spans="1:11" s="22" customFormat="1" ht="13.5">
      <c r="A99" s="23" t="e">
        <f>IF(B99="","",'記録入力1'!C101)</f>
        <v>#N/A</v>
      </c>
      <c r="B99" s="24" t="e">
        <f>VLOOKUP($H99,'男子選手'!$B$2:$G$158,6,FALSE)</f>
        <v>#N/A</v>
      </c>
      <c r="C99" s="24">
        <f>IF($H99="","",VLOOKUP($H99,'男子選手'!$B$2:$D$158,2,FALSE))</f>
      </c>
      <c r="D99" s="24">
        <f>IF($H99="","",VLOOKUP($H99,'男子選手'!$B$2:$D$158,3,FALSE))</f>
      </c>
      <c r="E99" s="24">
        <f t="shared" si="4"/>
      </c>
      <c r="F99" s="24">
        <f t="shared" si="5"/>
      </c>
      <c r="G99" s="24">
        <f>IF(H99="","",VALUE(MID(VLOOKUP($H99,'男子選手'!$B$2:$G$158,6,FALSE),2,6)))</f>
      </c>
      <c r="H99" s="25">
        <f>'記録入力1'!J101</f>
      </c>
      <c r="I99" s="25">
        <f>IF(H99="","",VLOOKUP('記録入力1'!C101,'初期設定1'!$C$18:$F$59,3,FALSE)&amp;" "&amp;RIGHT('記録入力1'!N101,7))</f>
      </c>
      <c r="J99" s="25"/>
      <c r="K99" s="6" t="e">
        <f>IF(B99="","",'記録入力1'!I109)</f>
        <v>#N/A</v>
      </c>
    </row>
    <row r="100" spans="1:11" s="22" customFormat="1" ht="13.5">
      <c r="A100" s="23" t="e">
        <f>IF(B100="","",'記録入力1'!C102)</f>
        <v>#N/A</v>
      </c>
      <c r="B100" s="24" t="e">
        <f>VLOOKUP($H100,'男子選手'!$B$2:$G$158,6,FALSE)</f>
        <v>#N/A</v>
      </c>
      <c r="C100" s="24">
        <f>IF($H100="","",VLOOKUP($H100,'男子選手'!$B$2:$D$158,2,FALSE))</f>
      </c>
      <c r="D100" s="24">
        <f>IF($H100="","",VLOOKUP($H100,'男子選手'!$B$2:$D$158,3,FALSE))</f>
      </c>
      <c r="E100" s="24">
        <f aca="true" t="shared" si="6" ref="E100:E163">IF(H100="","",1)</f>
      </c>
      <c r="F100" s="24">
        <f aca="true" t="shared" si="7" ref="F100:F163">IF(H100="","",2)</f>
      </c>
      <c r="G100" s="24">
        <f>IF(H100="","",VALUE(MID(VLOOKUP($H100,'男子選手'!$B$2:$G$158,6,FALSE),2,6)))</f>
      </c>
      <c r="H100" s="25">
        <f>'記録入力1'!J102</f>
      </c>
      <c r="I100" s="25">
        <f>IF(H100="","",VLOOKUP('記録入力1'!C102,'初期設定1'!$C$18:$F$59,3,FALSE)&amp;" "&amp;RIGHT('記録入力1'!N102,7))</f>
      </c>
      <c r="J100" s="25"/>
      <c r="K100" s="6" t="e">
        <f>IF(B100="","",'記録入力1'!I110)</f>
        <v>#N/A</v>
      </c>
    </row>
    <row r="101" spans="1:11" s="22" customFormat="1" ht="13.5">
      <c r="A101" s="23" t="e">
        <f>IF(B101="","",'記録入力1'!C103)</f>
        <v>#N/A</v>
      </c>
      <c r="B101" s="24" t="e">
        <f>VLOOKUP($H101,'男子選手'!$B$2:$G$158,6,FALSE)</f>
        <v>#N/A</v>
      </c>
      <c r="C101" s="24">
        <f>IF($H101="","",VLOOKUP($H101,'男子選手'!$B$2:$D$158,2,FALSE))</f>
      </c>
      <c r="D101" s="24">
        <f>IF($H101="","",VLOOKUP($H101,'男子選手'!$B$2:$D$158,3,FALSE))</f>
      </c>
      <c r="E101" s="24">
        <f t="shared" si="6"/>
      </c>
      <c r="F101" s="24">
        <f t="shared" si="7"/>
      </c>
      <c r="G101" s="24">
        <f>IF(H101="","",VALUE(MID(VLOOKUP($H101,'男子選手'!$B$2:$G$158,6,FALSE),2,6)))</f>
      </c>
      <c r="H101" s="25">
        <f>'記録入力1'!J103</f>
      </c>
      <c r="I101" s="25">
        <f>IF(H101="","",VLOOKUP('記録入力1'!C103,'初期設定1'!$C$18:$F$59,3,FALSE)&amp;" "&amp;RIGHT('記録入力1'!N103,7))</f>
      </c>
      <c r="J101" s="25"/>
      <c r="K101" s="6" t="e">
        <f>IF(B101="","",'記録入力1'!I111)</f>
        <v>#N/A</v>
      </c>
    </row>
    <row r="102" spans="1:11" s="22" customFormat="1" ht="13.5">
      <c r="A102" s="23" t="e">
        <f>IF(B102="","",'記録入力1'!C104)</f>
        <v>#N/A</v>
      </c>
      <c r="B102" s="24" t="e">
        <f>VLOOKUP($H102,'男子選手'!$B$2:$G$158,6,FALSE)</f>
        <v>#N/A</v>
      </c>
      <c r="C102" s="24">
        <f>IF($H102="","",VLOOKUP($H102,'男子選手'!$B$2:$D$158,2,FALSE))</f>
      </c>
      <c r="D102" s="24">
        <f>IF($H102="","",VLOOKUP($H102,'男子選手'!$B$2:$D$158,3,FALSE))</f>
      </c>
      <c r="E102" s="24">
        <f t="shared" si="6"/>
      </c>
      <c r="F102" s="24">
        <f t="shared" si="7"/>
      </c>
      <c r="G102" s="24">
        <f>IF(H102="","",VALUE(MID(VLOOKUP($H102,'男子選手'!$B$2:$G$158,6,FALSE),2,6)))</f>
      </c>
      <c r="H102" s="25">
        <f>'記録入力1'!J104</f>
      </c>
      <c r="I102" s="25">
        <f>IF(H102="","",VLOOKUP('記録入力1'!C104,'初期設定1'!$C$18:$F$59,3,FALSE)&amp;" "&amp;RIGHT('記録入力1'!N104,7))</f>
      </c>
      <c r="J102" s="25"/>
      <c r="K102" s="6" t="e">
        <f>IF(B102="","",'記録入力1'!I112)</f>
        <v>#N/A</v>
      </c>
    </row>
    <row r="103" spans="1:11" s="22" customFormat="1" ht="13.5">
      <c r="A103" s="23" t="e">
        <f>IF(B103="","",'記録入力1'!C105)</f>
        <v>#N/A</v>
      </c>
      <c r="B103" s="24" t="e">
        <f>VLOOKUP($H103,'男子選手'!$B$2:$G$158,6,FALSE)</f>
        <v>#N/A</v>
      </c>
      <c r="C103" s="24">
        <f>IF($H103="","",VLOOKUP($H103,'男子選手'!$B$2:$D$158,2,FALSE))</f>
      </c>
      <c r="D103" s="24">
        <f>IF($H103="","",VLOOKUP($H103,'男子選手'!$B$2:$D$158,3,FALSE))</f>
      </c>
      <c r="E103" s="24">
        <f t="shared" si="6"/>
      </c>
      <c r="F103" s="24">
        <f t="shared" si="7"/>
      </c>
      <c r="G103" s="24">
        <f>IF(H103="","",VALUE(MID(VLOOKUP($H103,'男子選手'!$B$2:$G$158,6,FALSE),2,6)))</f>
      </c>
      <c r="H103" s="25">
        <f>'記録入力1'!J105</f>
      </c>
      <c r="I103" s="25">
        <f>IF(H103="","",VLOOKUP('記録入力1'!C105,'初期設定1'!$C$18:$F$59,3,FALSE)&amp;" "&amp;RIGHT('記録入力1'!N105,7))</f>
      </c>
      <c r="J103" s="25"/>
      <c r="K103" s="6" t="e">
        <f>IF(B103="","",'記録入力1'!I113)</f>
        <v>#N/A</v>
      </c>
    </row>
    <row r="104" spans="1:11" s="22" customFormat="1" ht="13.5">
      <c r="A104" s="23" t="e">
        <f>IF(B104="","",'記録入力1'!C106)</f>
        <v>#N/A</v>
      </c>
      <c r="B104" s="24" t="e">
        <f>VLOOKUP($H104,'男子選手'!$B$2:$G$158,6,FALSE)</f>
        <v>#N/A</v>
      </c>
      <c r="C104" s="24">
        <f>IF($H104="","",VLOOKUP($H104,'男子選手'!$B$2:$D$158,2,FALSE))</f>
      </c>
      <c r="D104" s="24">
        <f>IF($H104="","",VLOOKUP($H104,'男子選手'!$B$2:$D$158,3,FALSE))</f>
      </c>
      <c r="E104" s="24">
        <f t="shared" si="6"/>
      </c>
      <c r="F104" s="24">
        <f t="shared" si="7"/>
      </c>
      <c r="G104" s="24">
        <f>IF(H104="","",VALUE(MID(VLOOKUP($H104,'男子選手'!$B$2:$G$158,6,FALSE),2,6)))</f>
      </c>
      <c r="H104" s="25">
        <f>'記録入力1'!J106</f>
      </c>
      <c r="I104" s="25">
        <f>IF(H104="","",VLOOKUP('記録入力1'!C106,'初期設定1'!$C$18:$F$59,3,FALSE)&amp;" "&amp;RIGHT('記録入力1'!N106,7))</f>
      </c>
      <c r="J104" s="25"/>
      <c r="K104" s="6" t="e">
        <f>IF(B104="","",'記録入力1'!I114)</f>
        <v>#N/A</v>
      </c>
    </row>
    <row r="105" spans="1:11" s="22" customFormat="1" ht="13.5">
      <c r="A105" s="23" t="e">
        <f>IF(B105="","",'記録入力1'!C107)</f>
        <v>#N/A</v>
      </c>
      <c r="B105" s="24" t="e">
        <f>VLOOKUP($H105,'男子選手'!$B$2:$G$158,6,FALSE)</f>
        <v>#N/A</v>
      </c>
      <c r="C105" s="24">
        <f>IF($H105="","",VLOOKUP($H105,'男子選手'!$B$2:$D$158,2,FALSE))</f>
      </c>
      <c r="D105" s="24">
        <f>IF($H105="","",VLOOKUP($H105,'男子選手'!$B$2:$D$158,3,FALSE))</f>
      </c>
      <c r="E105" s="24">
        <f t="shared" si="6"/>
      </c>
      <c r="F105" s="24">
        <f t="shared" si="7"/>
      </c>
      <c r="G105" s="24">
        <f>IF(H105="","",VALUE(MID(VLOOKUP($H105,'男子選手'!$B$2:$G$158,6,FALSE),2,6)))</f>
      </c>
      <c r="H105" s="25">
        <f>'記録入力1'!J107</f>
      </c>
      <c r="I105" s="25">
        <f>IF(H105="","",VLOOKUP('記録入力1'!C107,'初期設定1'!$C$18:$F$59,3,FALSE)&amp;" "&amp;RIGHT('記録入力1'!N107,7))</f>
      </c>
      <c r="J105" s="25"/>
      <c r="K105" s="6" t="e">
        <f>IF(B105="","",'記録入力1'!I115)</f>
        <v>#N/A</v>
      </c>
    </row>
    <row r="106" spans="1:11" s="22" customFormat="1" ht="13.5">
      <c r="A106" s="23" t="e">
        <f>IF(B106="","",'記録入力1'!C108)</f>
        <v>#N/A</v>
      </c>
      <c r="B106" s="24" t="e">
        <f>VLOOKUP($H106,'男子選手'!$B$2:$G$158,6,FALSE)</f>
        <v>#N/A</v>
      </c>
      <c r="C106" s="24">
        <f>IF($H106="","",VLOOKUP($H106,'男子選手'!$B$2:$D$158,2,FALSE))</f>
      </c>
      <c r="D106" s="24">
        <f>IF($H106="","",VLOOKUP($H106,'男子選手'!$B$2:$D$158,3,FALSE))</f>
      </c>
      <c r="E106" s="24">
        <f t="shared" si="6"/>
      </c>
      <c r="F106" s="24">
        <f t="shared" si="7"/>
      </c>
      <c r="G106" s="24">
        <f>IF(H106="","",VALUE(MID(VLOOKUP($H106,'男子選手'!$B$2:$G$158,6,FALSE),2,6)))</f>
      </c>
      <c r="H106" s="25">
        <f>'記録入力1'!J108</f>
      </c>
      <c r="I106" s="25">
        <f>IF(H106="","",VLOOKUP('記録入力1'!C108,'初期設定1'!$C$18:$F$59,3,FALSE)&amp;" "&amp;RIGHT('記録入力1'!N108,7))</f>
      </c>
      <c r="J106" s="25"/>
      <c r="K106" s="6" t="e">
        <f>IF(B106="","",'記録入力1'!I116)</f>
        <v>#N/A</v>
      </c>
    </row>
    <row r="107" spans="1:11" s="22" customFormat="1" ht="13.5">
      <c r="A107" s="23" t="e">
        <f>IF(B107="","",'記録入力1'!C109)</f>
        <v>#N/A</v>
      </c>
      <c r="B107" s="24" t="e">
        <f>VLOOKUP($H107,'男子選手'!$B$2:$G$158,6,FALSE)</f>
        <v>#N/A</v>
      </c>
      <c r="C107" s="24">
        <f>IF($H107="","",VLOOKUP($H107,'男子選手'!$B$2:$D$158,2,FALSE))</f>
      </c>
      <c r="D107" s="24">
        <f>IF($H107="","",VLOOKUP($H107,'男子選手'!$B$2:$D$158,3,FALSE))</f>
      </c>
      <c r="E107" s="24">
        <f t="shared" si="6"/>
      </c>
      <c r="F107" s="24">
        <f t="shared" si="7"/>
      </c>
      <c r="G107" s="24">
        <f>IF(H107="","",VALUE(MID(VLOOKUP($H107,'男子選手'!$B$2:$G$158,6,FALSE),2,6)))</f>
      </c>
      <c r="H107" s="25">
        <f>'記録入力1'!J109</f>
      </c>
      <c r="I107" s="25">
        <f>IF(H107="","",VLOOKUP('記録入力1'!C109,'初期設定1'!$C$18:$F$59,3,FALSE)&amp;" "&amp;RIGHT('記録入力1'!N109,7))</f>
      </c>
      <c r="J107" s="25"/>
      <c r="K107" s="6" t="e">
        <f>IF(B107="","",'記録入力1'!I117)</f>
        <v>#N/A</v>
      </c>
    </row>
    <row r="108" spans="1:11" s="22" customFormat="1" ht="13.5">
      <c r="A108" s="23" t="e">
        <f>IF(B108="","",'記録入力1'!C110)</f>
        <v>#N/A</v>
      </c>
      <c r="B108" s="24" t="e">
        <f>VLOOKUP($H108,'男子選手'!$B$2:$G$158,6,FALSE)</f>
        <v>#N/A</v>
      </c>
      <c r="C108" s="24">
        <f>IF($H108="","",VLOOKUP($H108,'男子選手'!$B$2:$D$158,2,FALSE))</f>
      </c>
      <c r="D108" s="24">
        <f>IF($H108="","",VLOOKUP($H108,'男子選手'!$B$2:$D$158,3,FALSE))</f>
      </c>
      <c r="E108" s="24">
        <f t="shared" si="6"/>
      </c>
      <c r="F108" s="24">
        <f t="shared" si="7"/>
      </c>
      <c r="G108" s="24">
        <f>IF(H108="","",VALUE(MID(VLOOKUP($H108,'男子選手'!$B$2:$G$158,6,FALSE),2,6)))</f>
      </c>
      <c r="H108" s="25">
        <f>'記録入力1'!J110</f>
      </c>
      <c r="I108" s="25">
        <f>IF(H108="","",VLOOKUP('記録入力1'!C110,'初期設定1'!$C$18:$F$59,3,FALSE)&amp;" "&amp;RIGHT('記録入力1'!N110,7))</f>
      </c>
      <c r="J108" s="25"/>
      <c r="K108" s="6" t="e">
        <f>IF(B108="","",'記録入力1'!I118)</f>
        <v>#N/A</v>
      </c>
    </row>
    <row r="109" spans="1:11" s="22" customFormat="1" ht="13.5">
      <c r="A109" s="23" t="e">
        <f>IF(B109="","",'記録入力1'!C111)</f>
        <v>#N/A</v>
      </c>
      <c r="B109" s="24" t="e">
        <f>VLOOKUP($H109,'男子選手'!$B$2:$G$158,6,FALSE)</f>
        <v>#N/A</v>
      </c>
      <c r="C109" s="24">
        <f>IF($H109="","",VLOOKUP($H109,'男子選手'!$B$2:$D$158,2,FALSE))</f>
      </c>
      <c r="D109" s="24">
        <f>IF($H109="","",VLOOKUP($H109,'男子選手'!$B$2:$D$158,3,FALSE))</f>
      </c>
      <c r="E109" s="24">
        <f t="shared" si="6"/>
      </c>
      <c r="F109" s="24">
        <f t="shared" si="7"/>
      </c>
      <c r="G109" s="24">
        <f>IF(H109="","",VALUE(MID(VLOOKUP($H109,'男子選手'!$B$2:$G$158,6,FALSE),2,6)))</f>
      </c>
      <c r="H109" s="25">
        <f>'記録入力1'!J111</f>
      </c>
      <c r="I109" s="25">
        <f>IF(H109="","",VLOOKUP('記録入力1'!C111,'初期設定1'!$C$18:$F$59,3,FALSE)&amp;" "&amp;RIGHT('記録入力1'!N111,7))</f>
      </c>
      <c r="J109" s="25"/>
      <c r="K109" s="6" t="e">
        <f>IF(B109="","",'記録入力1'!I119)</f>
        <v>#N/A</v>
      </c>
    </row>
    <row r="110" spans="1:11" s="22" customFormat="1" ht="13.5">
      <c r="A110" s="23" t="e">
        <f>IF(B110="","",'記録入力1'!C112)</f>
        <v>#N/A</v>
      </c>
      <c r="B110" s="24" t="e">
        <f>VLOOKUP($H110,'男子選手'!$B$2:$G$158,6,FALSE)</f>
        <v>#N/A</v>
      </c>
      <c r="C110" s="24">
        <f>IF($H110="","",VLOOKUP($H110,'男子選手'!$B$2:$D$158,2,FALSE))</f>
      </c>
      <c r="D110" s="24">
        <f>IF($H110="","",VLOOKUP($H110,'男子選手'!$B$2:$D$158,3,FALSE))</f>
      </c>
      <c r="E110" s="24">
        <f t="shared" si="6"/>
      </c>
      <c r="F110" s="24">
        <f t="shared" si="7"/>
      </c>
      <c r="G110" s="24">
        <f>IF(H110="","",VALUE(MID(VLOOKUP($H110,'男子選手'!$B$2:$G$158,6,FALSE),2,6)))</f>
      </c>
      <c r="H110" s="25">
        <f>'記録入力1'!J112</f>
      </c>
      <c r="I110" s="25">
        <f>IF(H110="","",VLOOKUP('記録入力1'!C112,'初期設定1'!$C$18:$F$59,3,FALSE)&amp;" "&amp;RIGHT('記録入力1'!N112,7))</f>
      </c>
      <c r="J110" s="25"/>
      <c r="K110" s="6" t="e">
        <f>IF(B110="","",'記録入力1'!I120)</f>
        <v>#N/A</v>
      </c>
    </row>
    <row r="111" spans="1:11" s="22" customFormat="1" ht="13.5">
      <c r="A111" s="23" t="e">
        <f>IF(B111="","",'記録入力1'!C113)</f>
        <v>#N/A</v>
      </c>
      <c r="B111" s="24" t="e">
        <f>VLOOKUP($H111,'男子選手'!$B$2:$G$158,6,FALSE)</f>
        <v>#N/A</v>
      </c>
      <c r="C111" s="24">
        <f>IF($H111="","",VLOOKUP($H111,'男子選手'!$B$2:$D$158,2,FALSE))</f>
      </c>
      <c r="D111" s="24">
        <f>IF($H111="","",VLOOKUP($H111,'男子選手'!$B$2:$D$158,3,FALSE))</f>
      </c>
      <c r="E111" s="24">
        <f t="shared" si="6"/>
      </c>
      <c r="F111" s="24">
        <f t="shared" si="7"/>
      </c>
      <c r="G111" s="24">
        <f>IF(H111="","",VALUE(MID(VLOOKUP($H111,'男子選手'!$B$2:$G$158,6,FALSE),2,6)))</f>
      </c>
      <c r="H111" s="25">
        <f>'記録入力1'!J113</f>
      </c>
      <c r="I111" s="25">
        <f>IF(H111="","",VLOOKUP('記録入力1'!C113,'初期設定1'!$C$18:$F$59,3,FALSE)&amp;" "&amp;RIGHT('記録入力1'!N113,7))</f>
      </c>
      <c r="J111" s="25"/>
      <c r="K111" s="6" t="e">
        <f>IF(B111="","",'記録入力1'!I121)</f>
        <v>#N/A</v>
      </c>
    </row>
    <row r="112" spans="1:11" s="22" customFormat="1" ht="13.5">
      <c r="A112" s="23" t="e">
        <f>IF(B112="","",'記録入力1'!C114)</f>
        <v>#N/A</v>
      </c>
      <c r="B112" s="24" t="e">
        <f>VLOOKUP($H112,'男子選手'!$B$2:$G$158,6,FALSE)</f>
        <v>#N/A</v>
      </c>
      <c r="C112" s="24">
        <f>IF($H112="","",VLOOKUP($H112,'男子選手'!$B$2:$D$158,2,FALSE))</f>
      </c>
      <c r="D112" s="24">
        <f>IF($H112="","",VLOOKUP($H112,'男子選手'!$B$2:$D$158,3,FALSE))</f>
      </c>
      <c r="E112" s="24">
        <f t="shared" si="6"/>
      </c>
      <c r="F112" s="24">
        <f t="shared" si="7"/>
      </c>
      <c r="G112" s="24">
        <f>IF(H112="","",VALUE(MID(VLOOKUP($H112,'男子選手'!$B$2:$G$158,6,FALSE),2,6)))</f>
      </c>
      <c r="H112" s="25">
        <f>'記録入力1'!J114</f>
      </c>
      <c r="I112" s="25">
        <f>IF(H112="","",VLOOKUP('記録入力1'!C114,'初期設定1'!$C$18:$F$59,3,FALSE)&amp;" "&amp;RIGHT('記録入力1'!N114,7))</f>
      </c>
      <c r="J112" s="25"/>
      <c r="K112" s="6" t="e">
        <f>IF(B112="","",'記録入力1'!I122)</f>
        <v>#N/A</v>
      </c>
    </row>
    <row r="113" spans="1:11" s="22" customFormat="1" ht="13.5">
      <c r="A113" s="23" t="e">
        <f>IF(B113="","",'記録入力1'!C115)</f>
        <v>#N/A</v>
      </c>
      <c r="B113" s="24" t="e">
        <f>VLOOKUP($H113,'男子選手'!$B$2:$G$158,6,FALSE)</f>
        <v>#N/A</v>
      </c>
      <c r="C113" s="24">
        <f>IF($H113="","",VLOOKUP($H113,'男子選手'!$B$2:$D$158,2,FALSE))</f>
      </c>
      <c r="D113" s="24">
        <f>IF($H113="","",VLOOKUP($H113,'男子選手'!$B$2:$D$158,3,FALSE))</f>
      </c>
      <c r="E113" s="24">
        <f t="shared" si="6"/>
      </c>
      <c r="F113" s="24">
        <f t="shared" si="7"/>
      </c>
      <c r="G113" s="24">
        <f>IF(H113="","",VALUE(MID(VLOOKUP($H113,'男子選手'!$B$2:$G$158,6,FALSE),2,6)))</f>
      </c>
      <c r="H113" s="25">
        <f>'記録入力1'!J115</f>
      </c>
      <c r="I113" s="25">
        <f>IF(H113="","",VLOOKUP('記録入力1'!C115,'初期設定1'!$C$18:$F$59,3,FALSE)&amp;" "&amp;RIGHT('記録入力1'!N115,7))</f>
      </c>
      <c r="J113" s="25"/>
      <c r="K113" s="6" t="e">
        <f>IF(B113="","",'記録入力1'!I123)</f>
        <v>#N/A</v>
      </c>
    </row>
    <row r="114" spans="1:11" s="22" customFormat="1" ht="13.5">
      <c r="A114" s="23" t="e">
        <f>IF(B114="","",'記録入力1'!C116)</f>
        <v>#N/A</v>
      </c>
      <c r="B114" s="24" t="e">
        <f>VLOOKUP($H114,'男子選手'!$B$2:$G$158,6,FALSE)</f>
        <v>#N/A</v>
      </c>
      <c r="C114" s="24">
        <f>IF($H114="","",VLOOKUP($H114,'男子選手'!$B$2:$D$158,2,FALSE))</f>
      </c>
      <c r="D114" s="24">
        <f>IF($H114="","",VLOOKUP($H114,'男子選手'!$B$2:$D$158,3,FALSE))</f>
      </c>
      <c r="E114" s="24">
        <f t="shared" si="6"/>
      </c>
      <c r="F114" s="24">
        <f t="shared" si="7"/>
      </c>
      <c r="G114" s="24">
        <f>IF(H114="","",VALUE(MID(VLOOKUP($H114,'男子選手'!$B$2:$G$158,6,FALSE),2,6)))</f>
      </c>
      <c r="H114" s="25">
        <f>'記録入力1'!J116</f>
      </c>
      <c r="I114" s="25">
        <f>IF(H114="","",VLOOKUP('記録入力1'!C116,'初期設定1'!$C$18:$F$59,3,FALSE)&amp;" "&amp;RIGHT('記録入力1'!N116,7))</f>
      </c>
      <c r="J114" s="25"/>
      <c r="K114" s="6" t="e">
        <f>IF(B114="","",'記録入力1'!I124)</f>
        <v>#N/A</v>
      </c>
    </row>
    <row r="115" spans="1:11" s="22" customFormat="1" ht="13.5">
      <c r="A115" s="23" t="e">
        <f>IF(B115="","",'記録入力1'!C117)</f>
        <v>#N/A</v>
      </c>
      <c r="B115" s="24" t="e">
        <f>VLOOKUP($H115,'男子選手'!$B$2:$G$158,6,FALSE)</f>
        <v>#N/A</v>
      </c>
      <c r="C115" s="24">
        <f>IF($H115="","",VLOOKUP($H115,'男子選手'!$B$2:$D$158,2,FALSE))</f>
      </c>
      <c r="D115" s="24">
        <f>IF($H115="","",VLOOKUP($H115,'男子選手'!$B$2:$D$158,3,FALSE))</f>
      </c>
      <c r="E115" s="24">
        <f t="shared" si="6"/>
      </c>
      <c r="F115" s="24">
        <f t="shared" si="7"/>
      </c>
      <c r="G115" s="24">
        <f>IF(H115="","",VALUE(MID(VLOOKUP($H115,'男子選手'!$B$2:$G$158,6,FALSE),2,6)))</f>
      </c>
      <c r="H115" s="25">
        <f>'記録入力1'!J117</f>
      </c>
      <c r="I115" s="25">
        <f>IF(H115="","",VLOOKUP('記録入力1'!C117,'初期設定1'!$C$18:$F$59,3,FALSE)&amp;" "&amp;RIGHT('記録入力1'!N117,7))</f>
      </c>
      <c r="J115" s="25"/>
      <c r="K115" s="6" t="e">
        <f>IF(B115="","",'記録入力1'!I125)</f>
        <v>#N/A</v>
      </c>
    </row>
    <row r="116" spans="1:11" s="22" customFormat="1" ht="13.5">
      <c r="A116" s="23" t="e">
        <f>IF(B116="","",'記録入力1'!C118)</f>
        <v>#N/A</v>
      </c>
      <c r="B116" s="24" t="e">
        <f>VLOOKUP($H116,'男子選手'!$B$2:$G$158,6,FALSE)</f>
        <v>#N/A</v>
      </c>
      <c r="C116" s="24">
        <f>IF($H116="","",VLOOKUP($H116,'男子選手'!$B$2:$D$158,2,FALSE))</f>
      </c>
      <c r="D116" s="24">
        <f>IF($H116="","",VLOOKUP($H116,'男子選手'!$B$2:$D$158,3,FALSE))</f>
      </c>
      <c r="E116" s="24">
        <f t="shared" si="6"/>
      </c>
      <c r="F116" s="24">
        <f t="shared" si="7"/>
      </c>
      <c r="G116" s="24">
        <f>IF(H116="","",VALUE(MID(VLOOKUP($H116,'男子選手'!$B$2:$G$158,6,FALSE),2,6)))</f>
      </c>
      <c r="H116" s="25">
        <f>'記録入力1'!J118</f>
      </c>
      <c r="I116" s="25">
        <f>IF(H116="","",VLOOKUP('記録入力1'!C118,'初期設定1'!$C$18:$F$59,3,FALSE)&amp;" "&amp;RIGHT('記録入力1'!N118,7))</f>
      </c>
      <c r="J116" s="25"/>
      <c r="K116" s="6" t="e">
        <f>IF(B116="","",'記録入力1'!I126)</f>
        <v>#N/A</v>
      </c>
    </row>
    <row r="117" spans="1:11" s="22" customFormat="1" ht="13.5">
      <c r="A117" s="23" t="e">
        <f>IF(B117="","",'記録入力1'!C119)</f>
        <v>#N/A</v>
      </c>
      <c r="B117" s="24" t="e">
        <f>VLOOKUP($H117,'男子選手'!$B$2:$G$158,6,FALSE)</f>
        <v>#N/A</v>
      </c>
      <c r="C117" s="24">
        <f>IF($H117="","",VLOOKUP($H117,'男子選手'!$B$2:$D$158,2,FALSE))</f>
      </c>
      <c r="D117" s="24">
        <f>IF($H117="","",VLOOKUP($H117,'男子選手'!$B$2:$D$158,3,FALSE))</f>
      </c>
      <c r="E117" s="24">
        <f t="shared" si="6"/>
      </c>
      <c r="F117" s="24">
        <f t="shared" si="7"/>
      </c>
      <c r="G117" s="24">
        <f>IF(H117="","",VALUE(MID(VLOOKUP($H117,'男子選手'!$B$2:$G$158,6,FALSE),2,6)))</f>
      </c>
      <c r="H117" s="25">
        <f>'記録入力1'!J119</f>
      </c>
      <c r="I117" s="25">
        <f>IF(H117="","",VLOOKUP('記録入力1'!C119,'初期設定1'!$C$18:$F$59,3,FALSE)&amp;" "&amp;RIGHT('記録入力1'!N119,7))</f>
      </c>
      <c r="J117" s="25"/>
      <c r="K117" s="6" t="e">
        <f>IF(B117="","",'記録入力1'!I127)</f>
        <v>#N/A</v>
      </c>
    </row>
    <row r="118" spans="1:11" s="22" customFormat="1" ht="13.5">
      <c r="A118" s="23" t="e">
        <f>IF(B118="","",'記録入力1'!C120)</f>
        <v>#N/A</v>
      </c>
      <c r="B118" s="24" t="e">
        <f>VLOOKUP($H118,'男子選手'!$B$2:$G$158,6,FALSE)</f>
        <v>#N/A</v>
      </c>
      <c r="C118" s="24">
        <f>IF($H118="","",VLOOKUP($H118,'男子選手'!$B$2:$D$158,2,FALSE))</f>
      </c>
      <c r="D118" s="24">
        <f>IF($H118="","",VLOOKUP($H118,'男子選手'!$B$2:$D$158,3,FALSE))</f>
      </c>
      <c r="E118" s="24">
        <f t="shared" si="6"/>
      </c>
      <c r="F118" s="24">
        <f t="shared" si="7"/>
      </c>
      <c r="G118" s="24">
        <f>IF(H118="","",VALUE(MID(VLOOKUP($H118,'男子選手'!$B$2:$G$158,6,FALSE),2,6)))</f>
      </c>
      <c r="H118" s="25">
        <f>'記録入力1'!J120</f>
      </c>
      <c r="I118" s="25">
        <f>IF(H118="","",VLOOKUP('記録入力1'!C120,'初期設定1'!$C$18:$F$59,3,FALSE)&amp;" "&amp;RIGHT('記録入力1'!N120,7))</f>
      </c>
      <c r="J118" s="25"/>
      <c r="K118" s="6" t="e">
        <f>IF(B118="","",'記録入力1'!I128)</f>
        <v>#N/A</v>
      </c>
    </row>
    <row r="119" spans="1:11" s="22" customFormat="1" ht="13.5">
      <c r="A119" s="23" t="e">
        <f>IF(B119="","",'記録入力1'!C121)</f>
        <v>#N/A</v>
      </c>
      <c r="B119" s="24" t="e">
        <f>VLOOKUP($H119,'男子選手'!$B$2:$G$158,6,FALSE)</f>
        <v>#N/A</v>
      </c>
      <c r="C119" s="24">
        <f>IF($H119="","",VLOOKUP($H119,'男子選手'!$B$2:$D$158,2,FALSE))</f>
      </c>
      <c r="D119" s="24">
        <f>IF($H119="","",VLOOKUP($H119,'男子選手'!$B$2:$D$158,3,FALSE))</f>
      </c>
      <c r="E119" s="24">
        <f t="shared" si="6"/>
      </c>
      <c r="F119" s="24">
        <f t="shared" si="7"/>
      </c>
      <c r="G119" s="24">
        <f>IF(H119="","",VALUE(MID(VLOOKUP($H119,'男子選手'!$B$2:$G$158,6,FALSE),2,6)))</f>
      </c>
      <c r="H119" s="25">
        <f>'記録入力1'!J121</f>
      </c>
      <c r="I119" s="25">
        <f>IF(H119="","",VLOOKUP('記録入力1'!C121,'初期設定1'!$C$18:$F$59,3,FALSE)&amp;" "&amp;RIGHT('記録入力1'!N121,7))</f>
      </c>
      <c r="J119" s="25"/>
      <c r="K119" s="6" t="e">
        <f>IF(B119="","",'記録入力1'!I129)</f>
        <v>#N/A</v>
      </c>
    </row>
    <row r="120" spans="1:11" s="22" customFormat="1" ht="13.5">
      <c r="A120" s="23" t="e">
        <f>IF(B120="","",'記録入力1'!C122)</f>
        <v>#N/A</v>
      </c>
      <c r="B120" s="24" t="e">
        <f>VLOOKUP($H120,'男子選手'!$B$2:$G$158,6,FALSE)</f>
        <v>#N/A</v>
      </c>
      <c r="C120" s="24">
        <f>IF($H120="","",VLOOKUP($H120,'男子選手'!$B$2:$D$158,2,FALSE))</f>
      </c>
      <c r="D120" s="24">
        <f>IF($H120="","",VLOOKUP($H120,'男子選手'!$B$2:$D$158,3,FALSE))</f>
      </c>
      <c r="E120" s="24">
        <f t="shared" si="6"/>
      </c>
      <c r="F120" s="24">
        <f t="shared" si="7"/>
      </c>
      <c r="G120" s="24">
        <f>IF(H120="","",VALUE(MID(VLOOKUP($H120,'男子選手'!$B$2:$G$158,6,FALSE),2,6)))</f>
      </c>
      <c r="H120" s="25">
        <f>'記録入力1'!J122</f>
      </c>
      <c r="I120" s="25">
        <f>IF(H120="","",VLOOKUP('記録入力1'!C122,'初期設定1'!$C$18:$F$59,3,FALSE)&amp;" "&amp;RIGHT('記録入力1'!N122,7))</f>
      </c>
      <c r="J120" s="25"/>
      <c r="K120" s="6" t="e">
        <f>IF(B120="","",'記録入力1'!I130)</f>
        <v>#N/A</v>
      </c>
    </row>
    <row r="121" spans="1:11" s="22" customFormat="1" ht="13.5">
      <c r="A121" s="23" t="e">
        <f>IF(B121="","",'記録入力1'!C123)</f>
        <v>#N/A</v>
      </c>
      <c r="B121" s="24" t="e">
        <f>VLOOKUP($H121,'男子選手'!$B$2:$G$158,6,FALSE)</f>
        <v>#N/A</v>
      </c>
      <c r="C121" s="24">
        <f>IF($H121="","",VLOOKUP($H121,'男子選手'!$B$2:$D$158,2,FALSE))</f>
      </c>
      <c r="D121" s="24">
        <f>IF($H121="","",VLOOKUP($H121,'男子選手'!$B$2:$D$158,3,FALSE))</f>
      </c>
      <c r="E121" s="24">
        <f t="shared" si="6"/>
      </c>
      <c r="F121" s="24">
        <f t="shared" si="7"/>
      </c>
      <c r="G121" s="24">
        <f>IF(H121="","",VALUE(MID(VLOOKUP($H121,'男子選手'!$B$2:$G$158,6,FALSE),2,6)))</f>
      </c>
      <c r="H121" s="25">
        <f>'記録入力1'!J123</f>
      </c>
      <c r="I121" s="25">
        <f>IF(H121="","",VLOOKUP('記録入力1'!C123,'初期設定1'!$C$18:$F$59,3,FALSE)&amp;" "&amp;RIGHT('記録入力1'!N123,7))</f>
      </c>
      <c r="J121" s="25"/>
      <c r="K121" s="6" t="e">
        <f>IF(B121="","",'記録入力1'!I131)</f>
        <v>#N/A</v>
      </c>
    </row>
    <row r="122" spans="1:11" s="22" customFormat="1" ht="13.5">
      <c r="A122" s="23" t="e">
        <f>IF(B122="","",'記録入力1'!C124)</f>
        <v>#N/A</v>
      </c>
      <c r="B122" s="24" t="e">
        <f>VLOOKUP($H122,'男子選手'!$B$2:$G$158,6,FALSE)</f>
        <v>#N/A</v>
      </c>
      <c r="C122" s="24">
        <f>IF($H122="","",VLOOKUP($H122,'男子選手'!$B$2:$D$158,2,FALSE))</f>
      </c>
      <c r="D122" s="24">
        <f>IF($H122="","",VLOOKUP($H122,'男子選手'!$B$2:$D$158,3,FALSE))</f>
      </c>
      <c r="E122" s="24">
        <f t="shared" si="6"/>
      </c>
      <c r="F122" s="24">
        <f t="shared" si="7"/>
      </c>
      <c r="G122" s="24">
        <f>IF(H122="","",VALUE(MID(VLOOKUP($H122,'男子選手'!$B$2:$G$158,6,FALSE),2,6)))</f>
      </c>
      <c r="H122" s="25">
        <f>'記録入力1'!J124</f>
      </c>
      <c r="I122" s="25">
        <f>IF(H122="","",VLOOKUP('記録入力1'!C124,'初期設定1'!$C$18:$F$59,3,FALSE)&amp;" "&amp;RIGHT('記録入力1'!N124,7))</f>
      </c>
      <c r="J122" s="25"/>
      <c r="K122" s="6" t="e">
        <f>IF(B122="","",'記録入力1'!I132)</f>
        <v>#N/A</v>
      </c>
    </row>
    <row r="123" spans="1:11" s="22" customFormat="1" ht="13.5">
      <c r="A123" s="23" t="e">
        <f>IF(B123="","",'記録入力1'!C125)</f>
        <v>#N/A</v>
      </c>
      <c r="B123" s="24" t="e">
        <f>VLOOKUP($H123,'男子選手'!$B$2:$G$158,6,FALSE)</f>
        <v>#N/A</v>
      </c>
      <c r="C123" s="24">
        <f>IF($H123="","",VLOOKUP($H123,'男子選手'!$B$2:$D$158,2,FALSE))</f>
      </c>
      <c r="D123" s="24">
        <f>IF($H123="","",VLOOKUP($H123,'男子選手'!$B$2:$D$158,3,FALSE))</f>
      </c>
      <c r="E123" s="24">
        <f t="shared" si="6"/>
      </c>
      <c r="F123" s="24">
        <f t="shared" si="7"/>
      </c>
      <c r="G123" s="24">
        <f>IF(H123="","",VALUE(MID(VLOOKUP($H123,'男子選手'!$B$2:$G$158,6,FALSE),2,6)))</f>
      </c>
      <c r="H123" s="25">
        <f>'記録入力1'!J125</f>
      </c>
      <c r="I123" s="25">
        <f>IF(H123="","",VLOOKUP('記録入力1'!C125,'初期設定1'!$C$18:$F$59,3,FALSE)&amp;" "&amp;RIGHT('記録入力1'!N125,7))</f>
      </c>
      <c r="J123" s="25"/>
      <c r="K123" s="6" t="e">
        <f>IF(B123="","",'記録入力1'!I133)</f>
        <v>#N/A</v>
      </c>
    </row>
    <row r="124" spans="1:11" s="22" customFormat="1" ht="13.5">
      <c r="A124" s="23" t="e">
        <f>IF(B124="","",'記録入力1'!C126)</f>
        <v>#N/A</v>
      </c>
      <c r="B124" s="24" t="e">
        <f>VLOOKUP($H124,'男子選手'!$B$2:$G$158,6,FALSE)</f>
        <v>#N/A</v>
      </c>
      <c r="C124" s="24">
        <f>IF($H124="","",VLOOKUP($H124,'男子選手'!$B$2:$D$158,2,FALSE))</f>
      </c>
      <c r="D124" s="24">
        <f>IF($H124="","",VLOOKUP($H124,'男子選手'!$B$2:$D$158,3,FALSE))</f>
      </c>
      <c r="E124" s="24">
        <f t="shared" si="6"/>
      </c>
      <c r="F124" s="24">
        <f t="shared" si="7"/>
      </c>
      <c r="G124" s="24">
        <f>IF(H124="","",VALUE(MID(VLOOKUP($H124,'男子選手'!$B$2:$G$158,6,FALSE),2,6)))</f>
      </c>
      <c r="H124" s="25">
        <f>'記録入力1'!J126</f>
      </c>
      <c r="I124" s="25">
        <f>IF(H124="","",VLOOKUP('記録入力1'!C126,'初期設定1'!$C$18:$F$59,3,FALSE)&amp;" "&amp;RIGHT('記録入力1'!N126,7))</f>
      </c>
      <c r="J124" s="25"/>
      <c r="K124" s="6" t="e">
        <f>IF(B124="","",'記録入力1'!I134)</f>
        <v>#N/A</v>
      </c>
    </row>
    <row r="125" spans="1:11" s="22" customFormat="1" ht="13.5">
      <c r="A125" s="23" t="e">
        <f>IF(B125="","",'記録入力1'!C127)</f>
        <v>#N/A</v>
      </c>
      <c r="B125" s="24" t="e">
        <f>VLOOKUP($H125,'男子選手'!$B$2:$G$158,6,FALSE)</f>
        <v>#N/A</v>
      </c>
      <c r="C125" s="24">
        <f>IF($H125="","",VLOOKUP($H125,'男子選手'!$B$2:$D$158,2,FALSE))</f>
      </c>
      <c r="D125" s="24">
        <f>IF($H125="","",VLOOKUP($H125,'男子選手'!$B$2:$D$158,3,FALSE))</f>
      </c>
      <c r="E125" s="24">
        <f t="shared" si="6"/>
      </c>
      <c r="F125" s="24">
        <f t="shared" si="7"/>
      </c>
      <c r="G125" s="24">
        <f>IF(H125="","",VALUE(MID(VLOOKUP($H125,'男子選手'!$B$2:$G$158,6,FALSE),2,6)))</f>
      </c>
      <c r="H125" s="25">
        <f>'記録入力1'!J127</f>
      </c>
      <c r="I125" s="25">
        <f>IF(H125="","",VLOOKUP('記録入力1'!C127,'初期設定1'!$C$18:$F$59,3,FALSE)&amp;" "&amp;RIGHT('記録入力1'!N127,7))</f>
      </c>
      <c r="J125" s="25"/>
      <c r="K125" s="6" t="e">
        <f>IF(B125="","",'記録入力1'!I135)</f>
        <v>#N/A</v>
      </c>
    </row>
    <row r="126" spans="1:11" s="22" customFormat="1" ht="13.5">
      <c r="A126" s="23" t="e">
        <f>IF(B126="","",'記録入力1'!C128)</f>
        <v>#N/A</v>
      </c>
      <c r="B126" s="24" t="e">
        <f>VLOOKUP($H126,'男子選手'!$B$2:$G$158,6,FALSE)</f>
        <v>#N/A</v>
      </c>
      <c r="C126" s="24">
        <f>IF($H126="","",VLOOKUP($H126,'男子選手'!$B$2:$D$158,2,FALSE))</f>
      </c>
      <c r="D126" s="24">
        <f>IF($H126="","",VLOOKUP($H126,'男子選手'!$B$2:$D$158,3,FALSE))</f>
      </c>
      <c r="E126" s="24">
        <f t="shared" si="6"/>
      </c>
      <c r="F126" s="24">
        <f t="shared" si="7"/>
      </c>
      <c r="G126" s="24">
        <f>IF(H126="","",VALUE(MID(VLOOKUP($H126,'男子選手'!$B$2:$G$158,6,FALSE),2,6)))</f>
      </c>
      <c r="H126" s="25">
        <f>'記録入力1'!J128</f>
      </c>
      <c r="I126" s="25">
        <f>IF(H126="","",VLOOKUP('記録入力1'!C128,'初期設定1'!$C$18:$F$59,3,FALSE)&amp;" "&amp;RIGHT('記録入力1'!N128,7))</f>
      </c>
      <c r="J126" s="25"/>
      <c r="K126" s="6" t="e">
        <f>IF(B126="","",'記録入力1'!I136)</f>
        <v>#N/A</v>
      </c>
    </row>
    <row r="127" spans="1:11" s="22" customFormat="1" ht="13.5">
      <c r="A127" s="23" t="e">
        <f>IF(B127="","",'記録入力1'!C129)</f>
        <v>#N/A</v>
      </c>
      <c r="B127" s="24" t="e">
        <f>VLOOKUP($H127,'男子選手'!$B$2:$G$158,6,FALSE)</f>
        <v>#N/A</v>
      </c>
      <c r="C127" s="24">
        <f>IF($H127="","",VLOOKUP($H127,'男子選手'!$B$2:$D$158,2,FALSE))</f>
      </c>
      <c r="D127" s="24">
        <f>IF($H127="","",VLOOKUP($H127,'男子選手'!$B$2:$D$158,3,FALSE))</f>
      </c>
      <c r="E127" s="24">
        <f t="shared" si="6"/>
      </c>
      <c r="F127" s="24">
        <f t="shared" si="7"/>
      </c>
      <c r="G127" s="24">
        <f>IF(H127="","",VALUE(MID(VLOOKUP($H127,'男子選手'!$B$2:$G$158,6,FALSE),2,6)))</f>
      </c>
      <c r="H127" s="25">
        <f>'記録入力1'!J129</f>
      </c>
      <c r="I127" s="25">
        <f>IF(H127="","",VLOOKUP('記録入力1'!C129,'初期設定1'!$C$18:$F$59,3,FALSE)&amp;" "&amp;RIGHT('記録入力1'!N129,7))</f>
      </c>
      <c r="J127" s="25"/>
      <c r="K127" s="6" t="e">
        <f>IF(B127="","",'記録入力1'!I137)</f>
        <v>#N/A</v>
      </c>
    </row>
    <row r="128" spans="1:11" s="22" customFormat="1" ht="13.5">
      <c r="A128" s="23" t="e">
        <f>IF(B128="","",'記録入力1'!C130)</f>
        <v>#N/A</v>
      </c>
      <c r="B128" s="24" t="e">
        <f>VLOOKUP($H128,'男子選手'!$B$2:$G$158,6,FALSE)</f>
        <v>#N/A</v>
      </c>
      <c r="C128" s="24">
        <f>IF($H128="","",VLOOKUP($H128,'男子選手'!$B$2:$D$158,2,FALSE))</f>
      </c>
      <c r="D128" s="24">
        <f>IF($H128="","",VLOOKUP($H128,'男子選手'!$B$2:$D$158,3,FALSE))</f>
      </c>
      <c r="E128" s="24">
        <f t="shared" si="6"/>
      </c>
      <c r="F128" s="24">
        <f t="shared" si="7"/>
      </c>
      <c r="G128" s="24">
        <f>IF(H128="","",VALUE(MID(VLOOKUP($H128,'男子選手'!$B$2:$G$158,6,FALSE),2,6)))</f>
      </c>
      <c r="H128" s="25">
        <f>'記録入力1'!J130</f>
      </c>
      <c r="I128" s="25">
        <f>IF(H128="","",VLOOKUP('記録入力1'!C130,'初期設定1'!$C$18:$F$59,3,FALSE)&amp;" "&amp;RIGHT('記録入力1'!N130,7))</f>
      </c>
      <c r="J128" s="25"/>
      <c r="K128" s="6" t="e">
        <f>IF(B128="","",'記録入力1'!I138)</f>
        <v>#N/A</v>
      </c>
    </row>
    <row r="129" spans="1:11" s="22" customFormat="1" ht="13.5">
      <c r="A129" s="23" t="e">
        <f>IF(B129="","",'記録入力1'!C131)</f>
        <v>#N/A</v>
      </c>
      <c r="B129" s="24" t="e">
        <f>VLOOKUP($H129,'男子選手'!$B$2:$G$158,6,FALSE)</f>
        <v>#N/A</v>
      </c>
      <c r="C129" s="24">
        <f>IF($H129="","",VLOOKUP($H129,'男子選手'!$B$2:$D$158,2,FALSE))</f>
      </c>
      <c r="D129" s="24">
        <f>IF($H129="","",VLOOKUP($H129,'男子選手'!$B$2:$D$158,3,FALSE))</f>
      </c>
      <c r="E129" s="24">
        <f t="shared" si="6"/>
      </c>
      <c r="F129" s="24">
        <f t="shared" si="7"/>
      </c>
      <c r="G129" s="24">
        <f>IF(H129="","",VALUE(MID(VLOOKUP($H129,'男子選手'!$B$2:$G$158,6,FALSE),2,6)))</f>
      </c>
      <c r="H129" s="25">
        <f>'記録入力1'!J131</f>
      </c>
      <c r="I129" s="25">
        <f>IF(H129="","",VLOOKUP('記録入力1'!C131,'初期設定1'!$C$18:$F$59,3,FALSE)&amp;" "&amp;RIGHT('記録入力1'!N131,7))</f>
      </c>
      <c r="J129" s="25"/>
      <c r="K129" s="6" t="e">
        <f>IF(B129="","",'記録入力1'!I139)</f>
        <v>#N/A</v>
      </c>
    </row>
    <row r="130" spans="1:11" s="22" customFormat="1" ht="13.5">
      <c r="A130" s="23" t="e">
        <f>IF(B130="","",'記録入力1'!C132)</f>
        <v>#N/A</v>
      </c>
      <c r="B130" s="24" t="e">
        <f>VLOOKUP($H130,'男子選手'!$B$2:$G$158,6,FALSE)</f>
        <v>#N/A</v>
      </c>
      <c r="C130" s="24">
        <f>IF($H130="","",VLOOKUP($H130,'男子選手'!$B$2:$D$158,2,FALSE))</f>
      </c>
      <c r="D130" s="24">
        <f>IF($H130="","",VLOOKUP($H130,'男子選手'!$B$2:$D$158,3,FALSE))</f>
      </c>
      <c r="E130" s="24">
        <f t="shared" si="6"/>
      </c>
      <c r="F130" s="24">
        <f t="shared" si="7"/>
      </c>
      <c r="G130" s="24">
        <f>IF(H130="","",VALUE(MID(VLOOKUP($H130,'男子選手'!$B$2:$G$158,6,FALSE),2,6)))</f>
      </c>
      <c r="H130" s="25">
        <f>'記録入力1'!J132</f>
      </c>
      <c r="I130" s="25">
        <f>IF(H130="","",VLOOKUP('記録入力1'!C132,'初期設定1'!$C$18:$F$59,3,FALSE)&amp;" "&amp;RIGHT('記録入力1'!N132,7))</f>
      </c>
      <c r="J130" s="25"/>
      <c r="K130" s="6" t="e">
        <f>IF(B130="","",'記録入力1'!I140)</f>
        <v>#N/A</v>
      </c>
    </row>
    <row r="131" spans="1:11" s="22" customFormat="1" ht="13.5">
      <c r="A131" s="23" t="e">
        <f>IF(B131="","",'記録入力1'!C133)</f>
        <v>#N/A</v>
      </c>
      <c r="B131" s="24" t="e">
        <f>VLOOKUP($H131,'男子選手'!$B$2:$G$158,6,FALSE)</f>
        <v>#N/A</v>
      </c>
      <c r="C131" s="24">
        <f>IF($H131="","",VLOOKUP($H131,'男子選手'!$B$2:$D$158,2,FALSE))</f>
      </c>
      <c r="D131" s="24">
        <f>IF($H131="","",VLOOKUP($H131,'男子選手'!$B$2:$D$158,3,FALSE))</f>
      </c>
      <c r="E131" s="24">
        <f t="shared" si="6"/>
      </c>
      <c r="F131" s="24">
        <f t="shared" si="7"/>
      </c>
      <c r="G131" s="24">
        <f>IF(H131="","",VALUE(MID(VLOOKUP($H131,'男子選手'!$B$2:$G$158,6,FALSE),2,6)))</f>
      </c>
      <c r="H131" s="25">
        <f>'記録入力1'!J133</f>
      </c>
      <c r="I131" s="25">
        <f>IF(H131="","",VLOOKUP('記録入力1'!C133,'初期設定1'!$C$18:$F$59,3,FALSE)&amp;" "&amp;RIGHT('記録入力1'!N133,7))</f>
      </c>
      <c r="J131" s="25"/>
      <c r="K131" s="6" t="e">
        <f>IF(B131="","",'記録入力1'!I141)</f>
        <v>#N/A</v>
      </c>
    </row>
    <row r="132" spans="1:11" s="22" customFormat="1" ht="13.5">
      <c r="A132" s="23" t="e">
        <f>IF(B132="","",'記録入力1'!C134)</f>
        <v>#N/A</v>
      </c>
      <c r="B132" s="24" t="e">
        <f>VLOOKUP($H132,'男子選手'!$B$2:$G$158,6,FALSE)</f>
        <v>#N/A</v>
      </c>
      <c r="C132" s="24">
        <f>IF($H132="","",VLOOKUP($H132,'男子選手'!$B$2:$D$158,2,FALSE))</f>
      </c>
      <c r="D132" s="24">
        <f>IF($H132="","",VLOOKUP($H132,'男子選手'!$B$2:$D$158,3,FALSE))</f>
      </c>
      <c r="E132" s="24">
        <f t="shared" si="6"/>
      </c>
      <c r="F132" s="24">
        <f t="shared" si="7"/>
      </c>
      <c r="G132" s="24">
        <f>IF(H132="","",VALUE(MID(VLOOKUP($H132,'男子選手'!$B$2:$G$158,6,FALSE),2,6)))</f>
      </c>
      <c r="H132" s="25">
        <f>'記録入力1'!J134</f>
      </c>
      <c r="I132" s="25">
        <f>IF(H132="","",VLOOKUP('記録入力1'!C134,'初期設定1'!$C$18:$F$59,3,FALSE)&amp;" "&amp;RIGHT('記録入力1'!N134,7))</f>
      </c>
      <c r="J132" s="25"/>
      <c r="K132" s="6" t="e">
        <f>IF(B132="","",'記録入力1'!I142)</f>
        <v>#N/A</v>
      </c>
    </row>
    <row r="133" spans="1:11" s="22" customFormat="1" ht="13.5">
      <c r="A133" s="23" t="e">
        <f>IF(B133="","",'記録入力1'!C135)</f>
        <v>#N/A</v>
      </c>
      <c r="B133" s="24" t="e">
        <f>VLOOKUP($H133,'男子選手'!$B$2:$G$158,6,FALSE)</f>
        <v>#N/A</v>
      </c>
      <c r="C133" s="24">
        <f>IF($H133="","",VLOOKUP($H133,'男子選手'!$B$2:$D$158,2,FALSE))</f>
      </c>
      <c r="D133" s="24">
        <f>IF($H133="","",VLOOKUP($H133,'男子選手'!$B$2:$D$158,3,FALSE))</f>
      </c>
      <c r="E133" s="24">
        <f t="shared" si="6"/>
      </c>
      <c r="F133" s="24">
        <f t="shared" si="7"/>
      </c>
      <c r="G133" s="24">
        <f>IF(H133="","",VALUE(MID(VLOOKUP($H133,'男子選手'!$B$2:$G$158,6,FALSE),2,6)))</f>
      </c>
      <c r="H133" s="25">
        <f>'記録入力1'!J135</f>
      </c>
      <c r="I133" s="25">
        <f>IF(H133="","",VLOOKUP('記録入力1'!C135,'初期設定1'!$C$18:$F$59,3,FALSE)&amp;" "&amp;RIGHT('記録入力1'!N135,7))</f>
      </c>
      <c r="J133" s="25"/>
      <c r="K133" s="6" t="e">
        <f>IF(B133="","",'記録入力1'!I143)</f>
        <v>#N/A</v>
      </c>
    </row>
    <row r="134" spans="1:11" s="22" customFormat="1" ht="13.5">
      <c r="A134" s="23" t="e">
        <f>IF(B134="","",'記録入力1'!C136)</f>
        <v>#N/A</v>
      </c>
      <c r="B134" s="24" t="e">
        <f>VLOOKUP($H134,'男子選手'!$B$2:$G$158,6,FALSE)</f>
        <v>#N/A</v>
      </c>
      <c r="C134" s="24">
        <f>IF($H134="","",VLOOKUP($H134,'男子選手'!$B$2:$D$158,2,FALSE))</f>
      </c>
      <c r="D134" s="24">
        <f>IF($H134="","",VLOOKUP($H134,'男子選手'!$B$2:$D$158,3,FALSE))</f>
      </c>
      <c r="E134" s="24">
        <f t="shared" si="6"/>
      </c>
      <c r="F134" s="24">
        <f t="shared" si="7"/>
      </c>
      <c r="G134" s="24">
        <f>IF(H134="","",VALUE(MID(VLOOKUP($H134,'男子選手'!$B$2:$G$158,6,FALSE),2,6)))</f>
      </c>
      <c r="H134" s="25">
        <f>'記録入力1'!J136</f>
      </c>
      <c r="I134" s="25">
        <f>IF(H134="","",VLOOKUP('記録入力1'!C136,'初期設定1'!$C$18:$F$59,3,FALSE)&amp;" "&amp;RIGHT('記録入力1'!N136,7))</f>
      </c>
      <c r="J134" s="25"/>
      <c r="K134" s="6" t="e">
        <f>IF(B134="","",'記録入力1'!I144)</f>
        <v>#N/A</v>
      </c>
    </row>
    <row r="135" spans="1:11" s="22" customFormat="1" ht="13.5">
      <c r="A135" s="23" t="e">
        <f>IF(B135="","",'記録入力1'!C137)</f>
        <v>#N/A</v>
      </c>
      <c r="B135" s="24" t="e">
        <f>VLOOKUP($H135,'男子選手'!$B$2:$G$158,6,FALSE)</f>
        <v>#N/A</v>
      </c>
      <c r="C135" s="24">
        <f>IF($H135="","",VLOOKUP($H135,'男子選手'!$B$2:$D$158,2,FALSE))</f>
      </c>
      <c r="D135" s="24">
        <f>IF($H135="","",VLOOKUP($H135,'男子選手'!$B$2:$D$158,3,FALSE))</f>
      </c>
      <c r="E135" s="24">
        <f t="shared" si="6"/>
      </c>
      <c r="F135" s="24">
        <f t="shared" si="7"/>
      </c>
      <c r="G135" s="24">
        <f>IF(H135="","",VALUE(MID(VLOOKUP($H135,'男子選手'!$B$2:$G$158,6,FALSE),2,6)))</f>
      </c>
      <c r="H135" s="25">
        <f>'記録入力1'!J137</f>
      </c>
      <c r="I135" s="25">
        <f>IF(H135="","",VLOOKUP('記録入力1'!C137,'初期設定1'!$C$18:$F$59,3,FALSE)&amp;" "&amp;RIGHT('記録入力1'!N137,7))</f>
      </c>
      <c r="J135" s="25"/>
      <c r="K135" s="6" t="e">
        <f>IF(B135="","",'記録入力1'!I145)</f>
        <v>#N/A</v>
      </c>
    </row>
    <row r="136" spans="1:11" s="22" customFormat="1" ht="13.5">
      <c r="A136" s="23" t="e">
        <f>IF(B136="","",'記録入力1'!C138)</f>
        <v>#N/A</v>
      </c>
      <c r="B136" s="24" t="e">
        <f>VLOOKUP($H136,'男子選手'!$B$2:$G$158,6,FALSE)</f>
        <v>#N/A</v>
      </c>
      <c r="C136" s="24">
        <f>IF($H136="","",VLOOKUP($H136,'男子選手'!$B$2:$D$158,2,FALSE))</f>
      </c>
      <c r="D136" s="24">
        <f>IF($H136="","",VLOOKUP($H136,'男子選手'!$B$2:$D$158,3,FALSE))</f>
      </c>
      <c r="E136" s="24">
        <f t="shared" si="6"/>
      </c>
      <c r="F136" s="24">
        <f t="shared" si="7"/>
      </c>
      <c r="G136" s="24">
        <f>IF(H136="","",VALUE(MID(VLOOKUP($H136,'男子選手'!$B$2:$G$158,6,FALSE),2,6)))</f>
      </c>
      <c r="H136" s="25">
        <f>'記録入力1'!J138</f>
      </c>
      <c r="I136" s="25">
        <f>IF(H136="","",VLOOKUP('記録入力1'!C138,'初期設定1'!$C$18:$F$59,3,FALSE)&amp;" "&amp;RIGHT('記録入力1'!N138,7))</f>
      </c>
      <c r="J136" s="25"/>
      <c r="K136" s="6" t="e">
        <f>IF(B136="","",'記録入力1'!I146)</f>
        <v>#N/A</v>
      </c>
    </row>
    <row r="137" spans="1:11" s="22" customFormat="1" ht="13.5">
      <c r="A137" s="23" t="e">
        <f>IF(B137="","",'記録入力1'!C139)</f>
        <v>#N/A</v>
      </c>
      <c r="B137" s="24" t="e">
        <f>VLOOKUP($H137,'男子選手'!$B$2:$G$158,6,FALSE)</f>
        <v>#N/A</v>
      </c>
      <c r="C137" s="24">
        <f>IF($H137="","",VLOOKUP($H137,'男子選手'!$B$2:$D$158,2,FALSE))</f>
      </c>
      <c r="D137" s="24">
        <f>IF($H137="","",VLOOKUP($H137,'男子選手'!$B$2:$D$158,3,FALSE))</f>
      </c>
      <c r="E137" s="24">
        <f t="shared" si="6"/>
      </c>
      <c r="F137" s="24">
        <f t="shared" si="7"/>
      </c>
      <c r="G137" s="24">
        <f>IF(H137="","",VALUE(MID(VLOOKUP($H137,'男子選手'!$B$2:$G$158,6,FALSE),2,6)))</f>
      </c>
      <c r="H137" s="25">
        <f>'記録入力1'!J139</f>
      </c>
      <c r="I137" s="25">
        <f>IF(H137="","",VLOOKUP('記録入力1'!C139,'初期設定1'!$C$18:$F$59,3,FALSE)&amp;" "&amp;RIGHT('記録入力1'!N139,7))</f>
      </c>
      <c r="J137" s="25"/>
      <c r="K137" s="6" t="e">
        <f>IF(B137="","",'記録入力1'!I147)</f>
        <v>#N/A</v>
      </c>
    </row>
    <row r="138" spans="1:11" s="22" customFormat="1" ht="13.5">
      <c r="A138" s="23" t="e">
        <f>IF(B138="","",'記録入力1'!C140)</f>
        <v>#N/A</v>
      </c>
      <c r="B138" s="24" t="e">
        <f>VLOOKUP($H138,'男子選手'!$B$2:$G$158,6,FALSE)</f>
        <v>#N/A</v>
      </c>
      <c r="C138" s="24">
        <f>IF($H138="","",VLOOKUP($H138,'男子選手'!$B$2:$D$158,2,FALSE))</f>
      </c>
      <c r="D138" s="24">
        <f>IF($H138="","",VLOOKUP($H138,'男子選手'!$B$2:$D$158,3,FALSE))</f>
      </c>
      <c r="E138" s="24">
        <f t="shared" si="6"/>
      </c>
      <c r="F138" s="24">
        <f t="shared" si="7"/>
      </c>
      <c r="G138" s="24">
        <f>IF(H138="","",VALUE(MID(VLOOKUP($H138,'男子選手'!$B$2:$G$158,6,FALSE),2,6)))</f>
      </c>
      <c r="H138" s="25">
        <f>'記録入力1'!J140</f>
      </c>
      <c r="I138" s="25">
        <f>IF(H138="","",VLOOKUP('記録入力1'!C140,'初期設定1'!$C$18:$F$59,3,FALSE)&amp;" "&amp;RIGHT('記録入力1'!N140,7))</f>
      </c>
      <c r="J138" s="25"/>
      <c r="K138" s="6" t="e">
        <f>IF(B138="","",'記録入力1'!I148)</f>
        <v>#N/A</v>
      </c>
    </row>
    <row r="139" spans="1:11" s="22" customFormat="1" ht="13.5">
      <c r="A139" s="23" t="e">
        <f>IF(B139="","",'記録入力1'!C141)</f>
        <v>#N/A</v>
      </c>
      <c r="B139" s="24" t="e">
        <f>VLOOKUP($H139,'男子選手'!$B$2:$G$158,6,FALSE)</f>
        <v>#N/A</v>
      </c>
      <c r="C139" s="24">
        <f>IF($H139="","",VLOOKUP($H139,'男子選手'!$B$2:$D$158,2,FALSE))</f>
      </c>
      <c r="D139" s="24">
        <f>IF($H139="","",VLOOKUP($H139,'男子選手'!$B$2:$D$158,3,FALSE))</f>
      </c>
      <c r="E139" s="24">
        <f t="shared" si="6"/>
      </c>
      <c r="F139" s="24">
        <f t="shared" si="7"/>
      </c>
      <c r="G139" s="24">
        <f>IF(H139="","",VALUE(MID(VLOOKUP($H139,'男子選手'!$B$2:$G$158,6,FALSE),2,6)))</f>
      </c>
      <c r="H139" s="25">
        <f>'記録入力1'!J141</f>
      </c>
      <c r="I139" s="25">
        <f>IF(H139="","",VLOOKUP('記録入力1'!C141,'初期設定1'!$C$18:$F$59,3,FALSE)&amp;" "&amp;RIGHT('記録入力1'!N141,7))</f>
      </c>
      <c r="J139" s="25"/>
      <c r="K139" s="6" t="e">
        <f>IF(B139="","",'記録入力1'!I149)</f>
        <v>#N/A</v>
      </c>
    </row>
    <row r="140" spans="1:11" s="22" customFormat="1" ht="13.5">
      <c r="A140" s="23" t="e">
        <f>IF(B140="","",'記録入力1'!C142)</f>
        <v>#N/A</v>
      </c>
      <c r="B140" s="24" t="e">
        <f>VLOOKUP($H140,'男子選手'!$B$2:$G$158,6,FALSE)</f>
        <v>#N/A</v>
      </c>
      <c r="C140" s="24">
        <f>IF($H140="","",VLOOKUP($H140,'男子選手'!$B$2:$D$158,2,FALSE))</f>
      </c>
      <c r="D140" s="24">
        <f>IF($H140="","",VLOOKUP($H140,'男子選手'!$B$2:$D$158,3,FALSE))</f>
      </c>
      <c r="E140" s="24">
        <f t="shared" si="6"/>
      </c>
      <c r="F140" s="24">
        <f t="shared" si="7"/>
      </c>
      <c r="G140" s="24">
        <f>IF(H140="","",VALUE(MID(VLOOKUP($H140,'男子選手'!$B$2:$G$158,6,FALSE),2,6)))</f>
      </c>
      <c r="H140" s="25">
        <f>'記録入力1'!J142</f>
      </c>
      <c r="I140" s="25">
        <f>IF(H140="","",VLOOKUP('記録入力1'!C142,'初期設定1'!$C$18:$F$59,3,FALSE)&amp;" "&amp;RIGHT('記録入力1'!N142,7))</f>
      </c>
      <c r="J140" s="25"/>
      <c r="K140" s="6" t="e">
        <f>IF(B140="","",'記録入力1'!I150)</f>
        <v>#N/A</v>
      </c>
    </row>
    <row r="141" spans="1:11" s="22" customFormat="1" ht="13.5">
      <c r="A141" s="23" t="e">
        <f>IF(B141="","",'記録入力1'!C143)</f>
        <v>#N/A</v>
      </c>
      <c r="B141" s="24" t="e">
        <f>VLOOKUP($H141,'男子選手'!$B$2:$G$158,6,FALSE)</f>
        <v>#N/A</v>
      </c>
      <c r="C141" s="24">
        <f>IF($H141="","",VLOOKUP($H141,'男子選手'!$B$2:$D$158,2,FALSE))</f>
      </c>
      <c r="D141" s="24">
        <f>IF($H141="","",VLOOKUP($H141,'男子選手'!$B$2:$D$158,3,FALSE))</f>
      </c>
      <c r="E141" s="24">
        <f t="shared" si="6"/>
      </c>
      <c r="F141" s="24">
        <f t="shared" si="7"/>
      </c>
      <c r="G141" s="24">
        <f>IF(H141="","",VALUE(MID(VLOOKUP($H141,'男子選手'!$B$2:$G$158,6,FALSE),2,6)))</f>
      </c>
      <c r="H141" s="25">
        <f>'記録入力1'!J143</f>
      </c>
      <c r="I141" s="25">
        <f>IF(H141="","",VLOOKUP('記録入力1'!C143,'初期設定1'!$C$18:$F$59,3,FALSE)&amp;" "&amp;RIGHT('記録入力1'!N143,7))</f>
      </c>
      <c r="J141" s="25"/>
      <c r="K141" s="6" t="e">
        <f>IF(B141="","",'記録入力1'!I151)</f>
        <v>#N/A</v>
      </c>
    </row>
    <row r="142" spans="1:11" s="22" customFormat="1" ht="13.5">
      <c r="A142" s="23" t="e">
        <f>IF(B142="","",'記録入力1'!C144)</f>
        <v>#N/A</v>
      </c>
      <c r="B142" s="24" t="e">
        <f>VLOOKUP($H142,'男子選手'!$B$2:$G$158,6,FALSE)</f>
        <v>#N/A</v>
      </c>
      <c r="C142" s="24">
        <f>IF($H142="","",VLOOKUP($H142,'男子選手'!$B$2:$D$158,2,FALSE))</f>
      </c>
      <c r="D142" s="24">
        <f>IF($H142="","",VLOOKUP($H142,'男子選手'!$B$2:$D$158,3,FALSE))</f>
      </c>
      <c r="E142" s="24">
        <f t="shared" si="6"/>
      </c>
      <c r="F142" s="24">
        <f t="shared" si="7"/>
      </c>
      <c r="G142" s="24">
        <f>IF(H142="","",VALUE(MID(VLOOKUP($H142,'男子選手'!$B$2:$G$158,6,FALSE),2,6)))</f>
      </c>
      <c r="H142" s="25">
        <f>'記録入力1'!J144</f>
      </c>
      <c r="I142" s="25">
        <f>IF(H142="","",VLOOKUP('記録入力1'!C144,'初期設定1'!$C$18:$F$59,3,FALSE)&amp;" "&amp;RIGHT('記録入力1'!N144,7))</f>
      </c>
      <c r="J142" s="25"/>
      <c r="K142" s="6" t="e">
        <f>IF(B142="","",'記録入力1'!I152)</f>
        <v>#N/A</v>
      </c>
    </row>
    <row r="143" spans="1:11" s="22" customFormat="1" ht="13.5">
      <c r="A143" s="23" t="e">
        <f>IF(B143="","",'記録入力1'!C145)</f>
        <v>#N/A</v>
      </c>
      <c r="B143" s="24" t="e">
        <f>VLOOKUP($H143,'男子選手'!$B$2:$G$158,6,FALSE)</f>
        <v>#N/A</v>
      </c>
      <c r="C143" s="24">
        <f>IF($H143="","",VLOOKUP($H143,'男子選手'!$B$2:$D$158,2,FALSE))</f>
      </c>
      <c r="D143" s="24">
        <f>IF($H143="","",VLOOKUP($H143,'男子選手'!$B$2:$D$158,3,FALSE))</f>
      </c>
      <c r="E143" s="24">
        <f t="shared" si="6"/>
      </c>
      <c r="F143" s="24">
        <f t="shared" si="7"/>
      </c>
      <c r="G143" s="24">
        <f>IF(H143="","",VALUE(MID(VLOOKUP($H143,'男子選手'!$B$2:$G$158,6,FALSE),2,6)))</f>
      </c>
      <c r="H143" s="25">
        <f>'記録入力1'!J145</f>
      </c>
      <c r="I143" s="25">
        <f>IF(H143="","",VLOOKUP('記録入力1'!C145,'初期設定1'!$C$18:$F$59,3,FALSE)&amp;" "&amp;RIGHT('記録入力1'!N145,7))</f>
      </c>
      <c r="J143" s="25"/>
      <c r="K143" s="6" t="e">
        <f>IF(B143="","",'記録入力1'!I153)</f>
        <v>#N/A</v>
      </c>
    </row>
    <row r="144" spans="1:11" s="22" customFormat="1" ht="13.5">
      <c r="A144" s="23" t="e">
        <f>IF(B144="","",'記録入力1'!C146)</f>
        <v>#N/A</v>
      </c>
      <c r="B144" s="24" t="e">
        <f>VLOOKUP($H144,'男子選手'!$B$2:$G$158,6,FALSE)</f>
        <v>#N/A</v>
      </c>
      <c r="C144" s="24">
        <f>IF($H144="","",VLOOKUP($H144,'男子選手'!$B$2:$D$158,2,FALSE))</f>
      </c>
      <c r="D144" s="24">
        <f>IF($H144="","",VLOOKUP($H144,'男子選手'!$B$2:$D$158,3,FALSE))</f>
      </c>
      <c r="E144" s="24">
        <f t="shared" si="6"/>
      </c>
      <c r="F144" s="24">
        <f t="shared" si="7"/>
      </c>
      <c r="G144" s="24">
        <f>IF(H144="","",VALUE(MID(VLOOKUP($H144,'男子選手'!$B$2:$G$158,6,FALSE),2,6)))</f>
      </c>
      <c r="H144" s="25">
        <f>'記録入力1'!J146</f>
      </c>
      <c r="I144" s="25">
        <f>IF(H144="","",VLOOKUP('記録入力1'!C146,'初期設定1'!$C$18:$F$59,3,FALSE)&amp;" "&amp;RIGHT('記録入力1'!N146,7))</f>
      </c>
      <c r="J144" s="25"/>
      <c r="K144" s="6" t="e">
        <f>IF(B144="","",'記録入力1'!I154)</f>
        <v>#N/A</v>
      </c>
    </row>
    <row r="145" spans="1:11" s="22" customFormat="1" ht="13.5">
      <c r="A145" s="23" t="e">
        <f>IF(B145="","",'記録入力1'!C147)</f>
        <v>#N/A</v>
      </c>
      <c r="B145" s="24" t="e">
        <f>VLOOKUP($H145,'男子選手'!$B$2:$G$158,6,FALSE)</f>
        <v>#N/A</v>
      </c>
      <c r="C145" s="24">
        <f>IF($H145="","",VLOOKUP($H145,'男子選手'!$B$2:$D$158,2,FALSE))</f>
      </c>
      <c r="D145" s="24">
        <f>IF($H145="","",VLOOKUP($H145,'男子選手'!$B$2:$D$158,3,FALSE))</f>
      </c>
      <c r="E145" s="24">
        <f t="shared" si="6"/>
      </c>
      <c r="F145" s="24">
        <f t="shared" si="7"/>
      </c>
      <c r="G145" s="24">
        <f>IF(H145="","",VALUE(MID(VLOOKUP($H145,'男子選手'!$B$2:$G$158,6,FALSE),2,6)))</f>
      </c>
      <c r="H145" s="25">
        <f>'記録入力1'!J147</f>
      </c>
      <c r="I145" s="25">
        <f>IF(H145="","",VLOOKUP('記録入力1'!C147,'初期設定1'!$C$18:$F$59,3,FALSE)&amp;" "&amp;RIGHT('記録入力1'!N147,7))</f>
      </c>
      <c r="J145" s="25"/>
      <c r="K145" s="6" t="e">
        <f>IF(B145="","",'記録入力1'!I155)</f>
        <v>#N/A</v>
      </c>
    </row>
    <row r="146" spans="1:11" s="22" customFormat="1" ht="13.5">
      <c r="A146" s="23" t="e">
        <f>IF(B146="","",'記録入力1'!C148)</f>
        <v>#N/A</v>
      </c>
      <c r="B146" s="24" t="e">
        <f>VLOOKUP($H146,'男子選手'!$B$2:$G$158,6,FALSE)</f>
        <v>#N/A</v>
      </c>
      <c r="C146" s="24">
        <f>IF($H146="","",VLOOKUP($H146,'男子選手'!$B$2:$D$158,2,FALSE))</f>
      </c>
      <c r="D146" s="24">
        <f>IF($H146="","",VLOOKUP($H146,'男子選手'!$B$2:$D$158,3,FALSE))</f>
      </c>
      <c r="E146" s="24">
        <f t="shared" si="6"/>
      </c>
      <c r="F146" s="24">
        <f t="shared" si="7"/>
      </c>
      <c r="G146" s="24">
        <f>IF(H146="","",VALUE(MID(VLOOKUP($H146,'男子選手'!$B$2:$G$158,6,FALSE),2,6)))</f>
      </c>
      <c r="H146" s="25">
        <f>'記録入力1'!J148</f>
      </c>
      <c r="I146" s="25">
        <f>IF(H146="","",VLOOKUP('記録入力1'!C148,'初期設定1'!$C$18:$F$59,3,FALSE)&amp;" "&amp;RIGHT('記録入力1'!N148,7))</f>
      </c>
      <c r="J146" s="25"/>
      <c r="K146" s="6" t="e">
        <f>IF(B146="","",'記録入力1'!I156)</f>
        <v>#N/A</v>
      </c>
    </row>
    <row r="147" spans="1:11" s="22" customFormat="1" ht="13.5">
      <c r="A147" s="23" t="e">
        <f>IF(B147="","",'記録入力1'!C149)</f>
        <v>#N/A</v>
      </c>
      <c r="B147" s="24" t="e">
        <f>VLOOKUP($H147,'男子選手'!$B$2:$G$158,6,FALSE)</f>
        <v>#N/A</v>
      </c>
      <c r="C147" s="24">
        <f>IF($H147="","",VLOOKUP($H147,'男子選手'!$B$2:$D$158,2,FALSE))</f>
      </c>
      <c r="D147" s="24">
        <f>IF($H147="","",VLOOKUP($H147,'男子選手'!$B$2:$D$158,3,FALSE))</f>
      </c>
      <c r="E147" s="24">
        <f t="shared" si="6"/>
      </c>
      <c r="F147" s="24">
        <f t="shared" si="7"/>
      </c>
      <c r="G147" s="24">
        <f>IF(H147="","",VALUE(MID(VLOOKUP($H147,'男子選手'!$B$2:$G$158,6,FALSE),2,6)))</f>
      </c>
      <c r="H147" s="25">
        <f>'記録入力1'!J149</f>
      </c>
      <c r="I147" s="25">
        <f>IF(H147="","",VLOOKUP('記録入力1'!C149,'初期設定1'!$C$18:$F$59,3,FALSE)&amp;" "&amp;RIGHT('記録入力1'!N149,7))</f>
      </c>
      <c r="J147" s="25"/>
      <c r="K147" s="6" t="e">
        <f>IF(B147="","",'記録入力1'!I157)</f>
        <v>#N/A</v>
      </c>
    </row>
    <row r="148" spans="1:11" s="22" customFormat="1" ht="13.5">
      <c r="A148" s="23" t="e">
        <f>IF(B148="","",'記録入力1'!C150)</f>
        <v>#N/A</v>
      </c>
      <c r="B148" s="24" t="e">
        <f>VLOOKUP($H148,'男子選手'!$B$2:$G$158,6,FALSE)</f>
        <v>#N/A</v>
      </c>
      <c r="C148" s="24">
        <f>IF($H148="","",VLOOKUP($H148,'男子選手'!$B$2:$D$158,2,FALSE))</f>
      </c>
      <c r="D148" s="24">
        <f>IF($H148="","",VLOOKUP($H148,'男子選手'!$B$2:$D$158,3,FALSE))</f>
      </c>
      <c r="E148" s="24">
        <f t="shared" si="6"/>
      </c>
      <c r="F148" s="24">
        <f t="shared" si="7"/>
      </c>
      <c r="G148" s="24">
        <f>IF(H148="","",VALUE(MID(VLOOKUP($H148,'男子選手'!$B$2:$G$158,6,FALSE),2,6)))</f>
      </c>
      <c r="H148" s="25">
        <f>'記録入力1'!J150</f>
      </c>
      <c r="I148" s="25">
        <f>IF(H148="","",VLOOKUP('記録入力1'!C150,'初期設定1'!$C$18:$F$59,3,FALSE)&amp;" "&amp;RIGHT('記録入力1'!N150,7))</f>
      </c>
      <c r="J148" s="25"/>
      <c r="K148" s="6" t="e">
        <f>IF(B148="","",'記録入力1'!I158)</f>
        <v>#N/A</v>
      </c>
    </row>
    <row r="149" spans="1:11" s="22" customFormat="1" ht="13.5">
      <c r="A149" s="23" t="e">
        <f>IF(B149="","",'記録入力1'!C151)</f>
        <v>#N/A</v>
      </c>
      <c r="B149" s="24" t="e">
        <f>VLOOKUP($H149,'男子選手'!$B$2:$G$158,6,FALSE)</f>
        <v>#N/A</v>
      </c>
      <c r="C149" s="24">
        <f>IF($H149="","",VLOOKUP($H149,'男子選手'!$B$2:$D$158,2,FALSE))</f>
      </c>
      <c r="D149" s="24">
        <f>IF($H149="","",VLOOKUP($H149,'男子選手'!$B$2:$D$158,3,FALSE))</f>
      </c>
      <c r="E149" s="24">
        <f t="shared" si="6"/>
      </c>
      <c r="F149" s="24">
        <f t="shared" si="7"/>
      </c>
      <c r="G149" s="24">
        <f>IF(H149="","",VALUE(MID(VLOOKUP($H149,'男子選手'!$B$2:$G$158,6,FALSE),2,6)))</f>
      </c>
      <c r="H149" s="25">
        <f>'記録入力1'!J151</f>
      </c>
      <c r="I149" s="25">
        <f>IF(H149="","",VLOOKUP('記録入力1'!C151,'初期設定1'!$C$18:$F$59,3,FALSE)&amp;" "&amp;RIGHT('記録入力1'!N151,7))</f>
      </c>
      <c r="J149" s="25"/>
      <c r="K149" s="6" t="e">
        <f>IF(B149="","",'記録入力1'!I159)</f>
        <v>#N/A</v>
      </c>
    </row>
    <row r="150" spans="1:11" s="22" customFormat="1" ht="13.5">
      <c r="A150" s="23" t="e">
        <f>IF(B150="","",'記録入力1'!C152)</f>
        <v>#N/A</v>
      </c>
      <c r="B150" s="24" t="e">
        <f>VLOOKUP($H150,'男子選手'!$B$2:$G$158,6,FALSE)</f>
        <v>#N/A</v>
      </c>
      <c r="C150" s="24">
        <f>IF($H150="","",VLOOKUP($H150,'男子選手'!$B$2:$D$158,2,FALSE))</f>
      </c>
      <c r="D150" s="24">
        <f>IF($H150="","",VLOOKUP($H150,'男子選手'!$B$2:$D$158,3,FALSE))</f>
      </c>
      <c r="E150" s="24">
        <f t="shared" si="6"/>
      </c>
      <c r="F150" s="24">
        <f t="shared" si="7"/>
      </c>
      <c r="G150" s="24">
        <f>IF(H150="","",VALUE(MID(VLOOKUP($H150,'男子選手'!$B$2:$G$158,6,FALSE),2,6)))</f>
      </c>
      <c r="H150" s="25">
        <f>'記録入力1'!J152</f>
      </c>
      <c r="I150" s="25">
        <f>IF(H150="","",VLOOKUP('記録入力1'!C152,'初期設定1'!$C$18:$F$59,3,FALSE)&amp;" "&amp;RIGHT('記録入力1'!N152,7))</f>
      </c>
      <c r="J150" s="25"/>
      <c r="K150" s="6" t="e">
        <f>IF(B150="","",'記録入力1'!I160)</f>
        <v>#N/A</v>
      </c>
    </row>
    <row r="151" spans="1:11" s="22" customFormat="1" ht="13.5">
      <c r="A151" s="23" t="e">
        <f>IF(B151="","",'記録入力1'!C153)</f>
        <v>#N/A</v>
      </c>
      <c r="B151" s="24" t="e">
        <f>VLOOKUP($H151,'男子選手'!$B$2:$G$158,6,FALSE)</f>
        <v>#N/A</v>
      </c>
      <c r="C151" s="24">
        <f>IF($H151="","",VLOOKUP($H151,'男子選手'!$B$2:$D$158,2,FALSE))</f>
      </c>
      <c r="D151" s="24">
        <f>IF($H151="","",VLOOKUP($H151,'男子選手'!$B$2:$D$158,3,FALSE))</f>
      </c>
      <c r="E151" s="24">
        <f t="shared" si="6"/>
      </c>
      <c r="F151" s="24">
        <f t="shared" si="7"/>
      </c>
      <c r="G151" s="24">
        <f>IF(H151="","",VALUE(MID(VLOOKUP($H151,'男子選手'!$B$2:$G$158,6,FALSE),2,6)))</f>
      </c>
      <c r="H151" s="25">
        <f>'記録入力1'!J153</f>
      </c>
      <c r="I151" s="25">
        <f>IF(H151="","",VLOOKUP('記録入力1'!C153,'初期設定1'!$C$18:$F$59,3,FALSE)&amp;" "&amp;RIGHT('記録入力1'!N153,7))</f>
      </c>
      <c r="J151" s="25"/>
      <c r="K151" s="6" t="e">
        <f>IF(B151="","",'記録入力1'!I161)</f>
        <v>#N/A</v>
      </c>
    </row>
    <row r="152" spans="1:11" s="22" customFormat="1" ht="13.5">
      <c r="A152" s="23" t="e">
        <f>IF(B152="","",'記録入力1'!C154)</f>
        <v>#N/A</v>
      </c>
      <c r="B152" s="24" t="e">
        <f>VLOOKUP($H152,'男子選手'!$B$2:$G$158,6,FALSE)</f>
        <v>#N/A</v>
      </c>
      <c r="C152" s="24">
        <f>IF($H152="","",VLOOKUP($H152,'男子選手'!$B$2:$D$158,2,FALSE))</f>
      </c>
      <c r="D152" s="24">
        <f>IF($H152="","",VLOOKUP($H152,'男子選手'!$B$2:$D$158,3,FALSE))</f>
      </c>
      <c r="E152" s="24">
        <f t="shared" si="6"/>
      </c>
      <c r="F152" s="24">
        <f t="shared" si="7"/>
      </c>
      <c r="G152" s="24">
        <f>IF(H152="","",VALUE(MID(VLOOKUP($H152,'男子選手'!$B$2:$G$158,6,FALSE),2,6)))</f>
      </c>
      <c r="H152" s="25">
        <f>'記録入力1'!J154</f>
      </c>
      <c r="I152" s="25">
        <f>IF(H152="","",VLOOKUP('記録入力1'!C154,'初期設定1'!$C$18:$F$59,3,FALSE)&amp;" "&amp;RIGHT('記録入力1'!N154,7))</f>
      </c>
      <c r="J152" s="25"/>
      <c r="K152" s="6" t="e">
        <f>IF(B152="","",'記録入力1'!I162)</f>
        <v>#N/A</v>
      </c>
    </row>
    <row r="153" spans="1:11" s="22" customFormat="1" ht="13.5">
      <c r="A153" s="23" t="e">
        <f>IF(B153="","",'記録入力1'!C155)</f>
        <v>#N/A</v>
      </c>
      <c r="B153" s="24" t="e">
        <f>VLOOKUP($H153,'男子選手'!$B$2:$G$158,6,FALSE)</f>
        <v>#N/A</v>
      </c>
      <c r="C153" s="24">
        <f>IF($H153="","",VLOOKUP($H153,'男子選手'!$B$2:$D$158,2,FALSE))</f>
      </c>
      <c r="D153" s="24">
        <f>IF($H153="","",VLOOKUP($H153,'男子選手'!$B$2:$D$158,3,FALSE))</f>
      </c>
      <c r="E153" s="24">
        <f t="shared" si="6"/>
      </c>
      <c r="F153" s="24">
        <f t="shared" si="7"/>
      </c>
      <c r="G153" s="24">
        <f>IF(H153="","",VALUE(MID(VLOOKUP($H153,'男子選手'!$B$2:$G$158,6,FALSE),2,6)))</f>
      </c>
      <c r="H153" s="25">
        <f>'記録入力1'!J155</f>
      </c>
      <c r="I153" s="25">
        <f>IF(H153="","",VLOOKUP('記録入力1'!C155,'初期設定1'!$C$18:$F$59,3,FALSE)&amp;" "&amp;RIGHT('記録入力1'!N155,7))</f>
      </c>
      <c r="J153" s="25"/>
      <c r="K153" s="6" t="e">
        <f>IF(B153="","",'記録入力1'!I163)</f>
        <v>#N/A</v>
      </c>
    </row>
    <row r="154" spans="1:11" s="22" customFormat="1" ht="13.5">
      <c r="A154" s="23" t="e">
        <f>IF(B154="","",'記録入力1'!C156)</f>
        <v>#N/A</v>
      </c>
      <c r="B154" s="24" t="e">
        <f>VLOOKUP($H154,'男子選手'!$B$2:$G$158,6,FALSE)</f>
        <v>#N/A</v>
      </c>
      <c r="C154" s="24">
        <f>IF($H154="","",VLOOKUP($H154,'男子選手'!$B$2:$D$158,2,FALSE))</f>
      </c>
      <c r="D154" s="24">
        <f>IF($H154="","",VLOOKUP($H154,'男子選手'!$B$2:$D$158,3,FALSE))</f>
      </c>
      <c r="E154" s="24">
        <f t="shared" si="6"/>
      </c>
      <c r="F154" s="24">
        <f t="shared" si="7"/>
      </c>
      <c r="G154" s="24">
        <f>IF(H154="","",VALUE(MID(VLOOKUP($H154,'男子選手'!$B$2:$G$158,6,FALSE),2,6)))</f>
      </c>
      <c r="H154" s="25">
        <f>'記録入力1'!J156</f>
      </c>
      <c r="I154" s="25">
        <f>IF(H154="","",VLOOKUP('記録入力1'!C156,'初期設定1'!$C$18:$F$59,3,FALSE)&amp;" "&amp;RIGHT('記録入力1'!N156,7))</f>
      </c>
      <c r="J154" s="25"/>
      <c r="K154" s="6" t="e">
        <f>IF(B154="","",'記録入力1'!I164)</f>
        <v>#N/A</v>
      </c>
    </row>
    <row r="155" spans="1:11" s="22" customFormat="1" ht="13.5">
      <c r="A155" s="23" t="e">
        <f>IF(B155="","",'記録入力1'!C157)</f>
        <v>#N/A</v>
      </c>
      <c r="B155" s="24" t="e">
        <f>VLOOKUP($H155,'男子選手'!$B$2:$G$158,6,FALSE)</f>
        <v>#N/A</v>
      </c>
      <c r="C155" s="24">
        <f>IF($H155="","",VLOOKUP($H155,'男子選手'!$B$2:$D$158,2,FALSE))</f>
      </c>
      <c r="D155" s="24">
        <f>IF($H155="","",VLOOKUP($H155,'男子選手'!$B$2:$D$158,3,FALSE))</f>
      </c>
      <c r="E155" s="24">
        <f t="shared" si="6"/>
      </c>
      <c r="F155" s="24">
        <f t="shared" si="7"/>
      </c>
      <c r="G155" s="24">
        <f>IF(H155="","",VALUE(MID(VLOOKUP($H155,'男子選手'!$B$2:$G$158,6,FALSE),2,6)))</f>
      </c>
      <c r="H155" s="25">
        <f>'記録入力1'!J157</f>
      </c>
      <c r="I155" s="25">
        <f>IF(H155="","",VLOOKUP('記録入力1'!C157,'初期設定1'!$C$18:$F$59,3,FALSE)&amp;" "&amp;RIGHT('記録入力1'!N157,7))</f>
      </c>
      <c r="J155" s="25"/>
      <c r="K155" s="6" t="e">
        <f>IF(B155="","",'記録入力1'!I165)</f>
        <v>#N/A</v>
      </c>
    </row>
    <row r="156" spans="1:11" s="22" customFormat="1" ht="13.5">
      <c r="A156" s="23" t="e">
        <f>IF(B156="","",'記録入力1'!C158)</f>
        <v>#N/A</v>
      </c>
      <c r="B156" s="24" t="e">
        <f>VLOOKUP($H156,'男子選手'!$B$2:$G$158,6,FALSE)</f>
        <v>#N/A</v>
      </c>
      <c r="C156" s="24">
        <f>IF($H156="","",VLOOKUP($H156,'男子選手'!$B$2:$D$158,2,FALSE))</f>
      </c>
      <c r="D156" s="24">
        <f>IF($H156="","",VLOOKUP($H156,'男子選手'!$B$2:$D$158,3,FALSE))</f>
      </c>
      <c r="E156" s="24">
        <f t="shared" si="6"/>
      </c>
      <c r="F156" s="24">
        <f t="shared" si="7"/>
      </c>
      <c r="G156" s="24">
        <f>IF(H156="","",VALUE(MID(VLOOKUP($H156,'男子選手'!$B$2:$G$158,6,FALSE),2,6)))</f>
      </c>
      <c r="H156" s="25">
        <f>'記録入力1'!J158</f>
      </c>
      <c r="I156" s="25">
        <f>IF(H156="","",VLOOKUP('記録入力1'!C158,'初期設定1'!$C$18:$F$59,3,FALSE)&amp;" "&amp;RIGHT('記録入力1'!N158,7))</f>
      </c>
      <c r="J156" s="25"/>
      <c r="K156" s="6" t="e">
        <f>IF(B156="","",'記録入力1'!I166)</f>
        <v>#N/A</v>
      </c>
    </row>
    <row r="157" spans="1:11" s="22" customFormat="1" ht="13.5">
      <c r="A157" s="23" t="e">
        <f>IF(B157="","",'記録入力1'!C159)</f>
        <v>#N/A</v>
      </c>
      <c r="B157" s="24" t="e">
        <f>VLOOKUP($H157,'男子選手'!$B$2:$G$158,6,FALSE)</f>
        <v>#N/A</v>
      </c>
      <c r="C157" s="24">
        <f>IF($H157="","",VLOOKUP($H157,'男子選手'!$B$2:$D$158,2,FALSE))</f>
      </c>
      <c r="D157" s="24">
        <f>IF($H157="","",VLOOKUP($H157,'男子選手'!$B$2:$D$158,3,FALSE))</f>
      </c>
      <c r="E157" s="24">
        <f t="shared" si="6"/>
      </c>
      <c r="F157" s="24">
        <f t="shared" si="7"/>
      </c>
      <c r="G157" s="24">
        <f>IF(H157="","",VALUE(MID(VLOOKUP($H157,'男子選手'!$B$2:$G$158,6,FALSE),2,6)))</f>
      </c>
      <c r="H157" s="25">
        <f>'記録入力1'!J159</f>
      </c>
      <c r="I157" s="25">
        <f>IF(H157="","",VLOOKUP('記録入力1'!C159,'初期設定1'!$C$18:$F$59,3,FALSE)&amp;" "&amp;RIGHT('記録入力1'!N159,5))</f>
      </c>
      <c r="J157" s="25"/>
      <c r="K157" s="6" t="e">
        <f>IF(B157="","",'記録入力1'!I167)</f>
        <v>#N/A</v>
      </c>
    </row>
    <row r="158" spans="1:11" s="22" customFormat="1" ht="13.5">
      <c r="A158" s="23" t="e">
        <f>IF(B158="","",'記録入力1'!C160)</f>
        <v>#N/A</v>
      </c>
      <c r="B158" s="24" t="e">
        <f>VLOOKUP($H158,'男子選手'!$B$2:$G$158,6,FALSE)</f>
        <v>#N/A</v>
      </c>
      <c r="C158" s="24">
        <f>IF($H158="","",VLOOKUP($H158,'男子選手'!$B$2:$D$158,2,FALSE))</f>
      </c>
      <c r="D158" s="24">
        <f>IF($H158="","",VLOOKUP($H158,'男子選手'!$B$2:$D$158,3,FALSE))</f>
      </c>
      <c r="E158" s="24">
        <f t="shared" si="6"/>
      </c>
      <c r="F158" s="24">
        <f t="shared" si="7"/>
      </c>
      <c r="G158" s="24">
        <f>IF(H158="","",VALUE(MID(VLOOKUP($H158,'男子選手'!$B$2:$G$158,6,FALSE),2,6)))</f>
      </c>
      <c r="H158" s="25">
        <f>'記録入力1'!J160</f>
      </c>
      <c r="I158" s="25">
        <f>IF(H158="","",VLOOKUP('記録入力1'!C160,'初期設定1'!$C$18:$F$59,3,FALSE)&amp;" "&amp;RIGHT('記録入力1'!N160,5))</f>
      </c>
      <c r="J158" s="25"/>
      <c r="K158" s="6" t="e">
        <f>IF(B158="","",'記録入力1'!I168)</f>
        <v>#N/A</v>
      </c>
    </row>
    <row r="159" spans="1:11" s="22" customFormat="1" ht="13.5">
      <c r="A159" s="23" t="e">
        <f>IF(B159="","",'記録入力1'!C161)</f>
        <v>#N/A</v>
      </c>
      <c r="B159" s="24" t="e">
        <f>VLOOKUP($H159,'男子選手'!$B$2:$G$158,6,FALSE)</f>
        <v>#N/A</v>
      </c>
      <c r="C159" s="24">
        <f>IF($H159="","",VLOOKUP($H159,'男子選手'!$B$2:$D$158,2,FALSE))</f>
      </c>
      <c r="D159" s="24">
        <f>IF($H159="","",VLOOKUP($H159,'男子選手'!$B$2:$D$158,3,FALSE))</f>
      </c>
      <c r="E159" s="24">
        <f t="shared" si="6"/>
      </c>
      <c r="F159" s="24">
        <f t="shared" si="7"/>
      </c>
      <c r="G159" s="24">
        <f>IF(H159="","",VALUE(MID(VLOOKUP($H159,'男子選手'!$B$2:$G$158,6,FALSE),2,6)))</f>
      </c>
      <c r="H159" s="25">
        <f>'記録入力1'!J161</f>
      </c>
      <c r="I159" s="25">
        <f>IF(H159="","",VLOOKUP('記録入力1'!C161,'初期設定1'!$C$18:$F$59,3,FALSE)&amp;" "&amp;RIGHT('記録入力1'!N161,5))</f>
      </c>
      <c r="J159" s="25"/>
      <c r="K159" s="6" t="e">
        <f>IF(B159="","",'記録入力1'!I169)</f>
        <v>#N/A</v>
      </c>
    </row>
    <row r="160" spans="1:11" s="22" customFormat="1" ht="13.5">
      <c r="A160" s="23" t="e">
        <f>IF(B160="","",'記録入力1'!C162)</f>
        <v>#N/A</v>
      </c>
      <c r="B160" s="24" t="e">
        <f>VLOOKUP($H160,'男子選手'!$B$2:$G$158,6,FALSE)</f>
        <v>#N/A</v>
      </c>
      <c r="C160" s="24">
        <f>IF($H160="","",VLOOKUP($H160,'男子選手'!$B$2:$D$158,2,FALSE))</f>
      </c>
      <c r="D160" s="24">
        <f>IF($H160="","",VLOOKUP($H160,'男子選手'!$B$2:$D$158,3,FALSE))</f>
      </c>
      <c r="E160" s="24">
        <f t="shared" si="6"/>
      </c>
      <c r="F160" s="24">
        <f t="shared" si="7"/>
      </c>
      <c r="G160" s="24">
        <f>IF(H160="","",VALUE(MID(VLOOKUP($H160,'男子選手'!$B$2:$G$158,6,FALSE),2,6)))</f>
      </c>
      <c r="H160" s="25">
        <f>'記録入力1'!J162</f>
      </c>
      <c r="I160" s="25">
        <f>IF(H160="","",VLOOKUP('記録入力1'!C162,'初期設定1'!$C$18:$F$59,3,FALSE)&amp;" "&amp;RIGHT('記録入力1'!N162,5))</f>
      </c>
      <c r="J160" s="25"/>
      <c r="K160" s="6" t="e">
        <f>IF(B160="","",'記録入力1'!I170)</f>
        <v>#N/A</v>
      </c>
    </row>
    <row r="161" spans="1:11" s="22" customFormat="1" ht="13.5">
      <c r="A161" s="23" t="e">
        <f>IF(B161="","",'記録入力1'!C163)</f>
        <v>#N/A</v>
      </c>
      <c r="B161" s="24" t="e">
        <f>VLOOKUP($H161,'男子選手'!$B$2:$G$158,6,FALSE)</f>
        <v>#N/A</v>
      </c>
      <c r="C161" s="24">
        <f>IF($H161="","",VLOOKUP($H161,'男子選手'!$B$2:$D$158,2,FALSE))</f>
      </c>
      <c r="D161" s="24">
        <f>IF($H161="","",VLOOKUP($H161,'男子選手'!$B$2:$D$158,3,FALSE))</f>
      </c>
      <c r="E161" s="24">
        <f t="shared" si="6"/>
      </c>
      <c r="F161" s="24">
        <f t="shared" si="7"/>
      </c>
      <c r="G161" s="24">
        <f>IF(H161="","",VALUE(MID(VLOOKUP($H161,'男子選手'!$B$2:$G$158,6,FALSE),2,6)))</f>
      </c>
      <c r="H161" s="25">
        <f>'記録入力1'!J163</f>
      </c>
      <c r="I161" s="25">
        <f>IF(H161="","",VLOOKUP('記録入力1'!C163,'初期設定1'!$C$18:$F$59,3,FALSE)&amp;" "&amp;RIGHT('記録入力1'!N163,5))</f>
      </c>
      <c r="J161" s="25"/>
      <c r="K161" s="6" t="e">
        <f>IF(B161="","",'記録入力1'!I171)</f>
        <v>#N/A</v>
      </c>
    </row>
    <row r="162" spans="1:11" s="22" customFormat="1" ht="13.5">
      <c r="A162" s="23" t="e">
        <f>IF(B162="","",'記録入力1'!C164)</f>
        <v>#N/A</v>
      </c>
      <c r="B162" s="24" t="e">
        <f>VLOOKUP($H162,'男子選手'!$B$2:$G$158,6,FALSE)</f>
        <v>#N/A</v>
      </c>
      <c r="C162" s="24">
        <f>IF($H162="","",VLOOKUP($H162,'男子選手'!$B$2:$D$158,2,FALSE))</f>
      </c>
      <c r="D162" s="24">
        <f>IF($H162="","",VLOOKUP($H162,'男子選手'!$B$2:$D$158,3,FALSE))</f>
      </c>
      <c r="E162" s="24">
        <f t="shared" si="6"/>
      </c>
      <c r="F162" s="24">
        <f t="shared" si="7"/>
      </c>
      <c r="G162" s="24">
        <f>IF(H162="","",VALUE(MID(VLOOKUP($H162,'男子選手'!$B$2:$G$158,6,FALSE),2,6)))</f>
      </c>
      <c r="H162" s="25">
        <f>'記録入力1'!J164</f>
      </c>
      <c r="I162" s="25">
        <f>IF(H162="","",VLOOKUP('記録入力1'!C164,'初期設定1'!$C$18:$F$59,3,FALSE)&amp;" "&amp;RIGHT('記録入力1'!N164,5))</f>
      </c>
      <c r="J162" s="25"/>
      <c r="K162" s="6" t="e">
        <f>IF(B162="","",'記録入力1'!I172)</f>
        <v>#N/A</v>
      </c>
    </row>
    <row r="163" spans="1:11" s="22" customFormat="1" ht="13.5">
      <c r="A163" s="23" t="e">
        <f>IF(B163="","",'記録入力1'!C165)</f>
        <v>#N/A</v>
      </c>
      <c r="B163" s="24" t="e">
        <f>VLOOKUP($H163,'男子選手'!$B$2:$G$158,6,FALSE)</f>
        <v>#N/A</v>
      </c>
      <c r="C163" s="24">
        <f>IF($H163="","",VLOOKUP($H163,'男子選手'!$B$2:$D$158,2,FALSE))</f>
      </c>
      <c r="D163" s="24">
        <f>IF($H163="","",VLOOKUP($H163,'男子選手'!$B$2:$D$158,3,FALSE))</f>
      </c>
      <c r="E163" s="24">
        <f t="shared" si="6"/>
      </c>
      <c r="F163" s="24">
        <f t="shared" si="7"/>
      </c>
      <c r="G163" s="24">
        <f>IF(H163="","",VALUE(MID(VLOOKUP($H163,'男子選手'!$B$2:$G$158,6,FALSE),2,6)))</f>
      </c>
      <c r="H163" s="25">
        <f>'記録入力1'!J165</f>
      </c>
      <c r="I163" s="25">
        <f>IF(H163="","",VLOOKUP('記録入力1'!C165,'初期設定1'!$C$18:$F$59,3,FALSE)&amp;" "&amp;RIGHT('記録入力1'!N165,5))</f>
      </c>
      <c r="J163" s="25"/>
      <c r="K163" s="6" t="e">
        <f>IF(B163="","",'記録入力1'!I173)</f>
        <v>#N/A</v>
      </c>
    </row>
    <row r="164" spans="1:11" s="22" customFormat="1" ht="13.5">
      <c r="A164" s="23" t="e">
        <f>IF(B164="","",'記録入力1'!C166)</f>
        <v>#N/A</v>
      </c>
      <c r="B164" s="24" t="e">
        <f>VLOOKUP($H164,'男子選手'!$B$2:$G$158,6,FALSE)</f>
        <v>#N/A</v>
      </c>
      <c r="C164" s="24">
        <f>IF($H164="","",VLOOKUP($H164,'男子選手'!$B$2:$D$158,2,FALSE))</f>
      </c>
      <c r="D164" s="24">
        <f>IF($H164="","",VLOOKUP($H164,'男子選手'!$B$2:$D$158,3,FALSE))</f>
      </c>
      <c r="E164" s="24">
        <f aca="true" t="shared" si="8" ref="E164:E227">IF(H164="","",1)</f>
      </c>
      <c r="F164" s="24">
        <f aca="true" t="shared" si="9" ref="F164:F227">IF(H164="","",2)</f>
      </c>
      <c r="G164" s="24">
        <f>IF(H164="","",VALUE(MID(VLOOKUP($H164,'男子選手'!$B$2:$G$158,6,FALSE),2,6)))</f>
      </c>
      <c r="H164" s="25">
        <f>'記録入力1'!J166</f>
      </c>
      <c r="I164" s="25">
        <f>IF(H164="","",VLOOKUP('記録入力1'!C166,'初期設定1'!$C$18:$F$59,3,FALSE)&amp;" "&amp;RIGHT('記録入力1'!N166,5))</f>
      </c>
      <c r="J164" s="25"/>
      <c r="K164" s="6" t="e">
        <f>IF(B164="","",'記録入力1'!I174)</f>
        <v>#N/A</v>
      </c>
    </row>
    <row r="165" spans="1:11" s="22" customFormat="1" ht="13.5">
      <c r="A165" s="23" t="e">
        <f>IF(B165="","",'記録入力1'!C167)</f>
        <v>#N/A</v>
      </c>
      <c r="B165" s="24" t="e">
        <f>VLOOKUP($H165,'男子選手'!$B$2:$G$158,6,FALSE)</f>
        <v>#N/A</v>
      </c>
      <c r="C165" s="24">
        <f>IF($H165="","",VLOOKUP($H165,'男子選手'!$B$2:$D$158,2,FALSE))</f>
      </c>
      <c r="D165" s="24">
        <f>IF($H165="","",VLOOKUP($H165,'男子選手'!$B$2:$D$158,3,FALSE))</f>
      </c>
      <c r="E165" s="24">
        <f t="shared" si="8"/>
      </c>
      <c r="F165" s="24">
        <f t="shared" si="9"/>
      </c>
      <c r="G165" s="24">
        <f>IF(H165="","",VALUE(MID(VLOOKUP($H165,'男子選手'!$B$2:$G$158,6,FALSE),2,6)))</f>
      </c>
      <c r="H165" s="25">
        <f>'記録入力1'!J167</f>
      </c>
      <c r="I165" s="25">
        <f>IF(H165="","",VLOOKUP('記録入力1'!C167,'初期設定1'!$C$18:$F$59,3,FALSE)&amp;" "&amp;RIGHT('記録入力1'!N167,5))</f>
      </c>
      <c r="J165" s="25"/>
      <c r="K165" s="6" t="e">
        <f>IF(B165="","",'記録入力1'!I175)</f>
        <v>#N/A</v>
      </c>
    </row>
    <row r="166" spans="1:11" s="22" customFormat="1" ht="13.5">
      <c r="A166" s="23" t="e">
        <f>IF(B166="","",'記録入力1'!C168)</f>
        <v>#N/A</v>
      </c>
      <c r="B166" s="24" t="e">
        <f>VLOOKUP($H166,'男子選手'!$B$2:$G$158,6,FALSE)</f>
        <v>#N/A</v>
      </c>
      <c r="C166" s="24">
        <f>IF($H166="","",VLOOKUP($H166,'男子選手'!$B$2:$D$158,2,FALSE))</f>
      </c>
      <c r="D166" s="24">
        <f>IF($H166="","",VLOOKUP($H166,'男子選手'!$B$2:$D$158,3,FALSE))</f>
      </c>
      <c r="E166" s="24">
        <f t="shared" si="8"/>
      </c>
      <c r="F166" s="24">
        <f t="shared" si="9"/>
      </c>
      <c r="G166" s="24">
        <f>IF(H166="","",VALUE(MID(VLOOKUP($H166,'男子選手'!$B$2:$G$158,6,FALSE),2,6)))</f>
      </c>
      <c r="H166" s="25">
        <f>'記録入力1'!J168</f>
      </c>
      <c r="I166" s="25">
        <f>IF(H166="","",VLOOKUP('記録入力1'!C168,'初期設定1'!$C$18:$F$59,3,FALSE)&amp;" "&amp;RIGHT('記録入力1'!N168,5))</f>
      </c>
      <c r="J166" s="25"/>
      <c r="K166" s="6" t="e">
        <f>IF(B166="","",'記録入力1'!I176)</f>
        <v>#N/A</v>
      </c>
    </row>
    <row r="167" spans="1:11" s="22" customFormat="1" ht="13.5">
      <c r="A167" s="23" t="e">
        <f>IF(B167="","",'記録入力1'!C169)</f>
        <v>#N/A</v>
      </c>
      <c r="B167" s="24" t="e">
        <f>VLOOKUP($H167,'男子選手'!$B$2:$G$158,6,FALSE)</f>
        <v>#N/A</v>
      </c>
      <c r="C167" s="24">
        <f>IF($H167="","",VLOOKUP($H167,'男子選手'!$B$2:$D$158,2,FALSE))</f>
      </c>
      <c r="D167" s="24">
        <f>IF($H167="","",VLOOKUP($H167,'男子選手'!$B$2:$D$158,3,FALSE))</f>
      </c>
      <c r="E167" s="24">
        <f t="shared" si="8"/>
      </c>
      <c r="F167" s="24">
        <f t="shared" si="9"/>
      </c>
      <c r="G167" s="24">
        <f>IF(H167="","",VALUE(MID(VLOOKUP($H167,'男子選手'!$B$2:$G$158,6,FALSE),2,6)))</f>
      </c>
      <c r="H167" s="25">
        <f>'記録入力1'!J169</f>
      </c>
      <c r="I167" s="25">
        <f>IF(H167="","",VLOOKUP('記録入力1'!C169,'初期設定1'!$C$18:$F$59,3,FALSE)&amp;" "&amp;RIGHT('記録入力1'!N169,5))</f>
      </c>
      <c r="J167" s="25"/>
      <c r="K167" s="6" t="e">
        <f>IF(B167="","",'記録入力1'!I177)</f>
        <v>#N/A</v>
      </c>
    </row>
    <row r="168" spans="1:11" s="22" customFormat="1" ht="13.5">
      <c r="A168" s="23" t="e">
        <f>IF(B168="","",'記録入力1'!C170)</f>
        <v>#N/A</v>
      </c>
      <c r="B168" s="24" t="e">
        <f>VLOOKUP($H168,'男子選手'!$B$2:$G$158,6,FALSE)</f>
        <v>#N/A</v>
      </c>
      <c r="C168" s="24">
        <f>IF($H168="","",VLOOKUP($H168,'男子選手'!$B$2:$D$158,2,FALSE))</f>
      </c>
      <c r="D168" s="24">
        <f>IF($H168="","",VLOOKUP($H168,'男子選手'!$B$2:$D$158,3,FALSE))</f>
      </c>
      <c r="E168" s="24">
        <f t="shared" si="8"/>
      </c>
      <c r="F168" s="24">
        <f t="shared" si="9"/>
      </c>
      <c r="G168" s="24">
        <f>IF(H168="","",VALUE(MID(VLOOKUP($H168,'男子選手'!$B$2:$G$158,6,FALSE),2,6)))</f>
      </c>
      <c r="H168" s="25">
        <f>'記録入力1'!J170</f>
      </c>
      <c r="I168" s="25">
        <f>IF(H168="","",VLOOKUP('記録入力1'!C170,'初期設定1'!$C$18:$F$59,3,FALSE)&amp;" "&amp;RIGHT('記録入力1'!N170,5))</f>
      </c>
      <c r="J168" s="25"/>
      <c r="K168" s="6" t="e">
        <f>IF(B168="","",'記録入力1'!I178)</f>
        <v>#N/A</v>
      </c>
    </row>
    <row r="169" spans="1:11" s="22" customFormat="1" ht="13.5">
      <c r="A169" s="23" t="e">
        <f>IF(B169="","",'記録入力1'!C171)</f>
        <v>#N/A</v>
      </c>
      <c r="B169" s="24" t="e">
        <f>VLOOKUP($H169,'男子選手'!$B$2:$G$158,6,FALSE)</f>
        <v>#N/A</v>
      </c>
      <c r="C169" s="24">
        <f>IF($H169="","",VLOOKUP($H169,'男子選手'!$B$2:$D$158,2,FALSE))</f>
      </c>
      <c r="D169" s="24">
        <f>IF($H169="","",VLOOKUP($H169,'男子選手'!$B$2:$D$158,3,FALSE))</f>
      </c>
      <c r="E169" s="24">
        <f t="shared" si="8"/>
      </c>
      <c r="F169" s="24">
        <f t="shared" si="9"/>
      </c>
      <c r="G169" s="24">
        <f>IF(H169="","",VALUE(MID(VLOOKUP($H169,'男子選手'!$B$2:$G$158,6,FALSE),2,6)))</f>
      </c>
      <c r="H169" s="25">
        <f>'記録入力1'!J171</f>
      </c>
      <c r="I169" s="25">
        <f>IF(H169="","",VLOOKUP('記録入力1'!C171,'初期設定1'!$C$18:$F$59,3,FALSE)&amp;" "&amp;RIGHT('記録入力1'!N171,5))</f>
      </c>
      <c r="J169" s="25"/>
      <c r="K169" s="6" t="e">
        <f>IF(B169="","",'記録入力1'!I179)</f>
        <v>#N/A</v>
      </c>
    </row>
    <row r="170" spans="1:11" s="22" customFormat="1" ht="13.5">
      <c r="A170" s="23" t="e">
        <f>IF(B170="","",'記録入力1'!C172)</f>
        <v>#N/A</v>
      </c>
      <c r="B170" s="24" t="e">
        <f>VLOOKUP($H170,'男子選手'!$B$2:$G$158,6,FALSE)</f>
        <v>#N/A</v>
      </c>
      <c r="C170" s="24">
        <f>IF($H170="","",VLOOKUP($H170,'男子選手'!$B$2:$D$158,2,FALSE))</f>
      </c>
      <c r="D170" s="24">
        <f>IF($H170="","",VLOOKUP($H170,'男子選手'!$B$2:$D$158,3,FALSE))</f>
      </c>
      <c r="E170" s="24">
        <f t="shared" si="8"/>
      </c>
      <c r="F170" s="24">
        <f t="shared" si="9"/>
      </c>
      <c r="G170" s="24">
        <f>IF(H170="","",VALUE(MID(VLOOKUP($H170,'男子選手'!$B$2:$G$158,6,FALSE),2,6)))</f>
      </c>
      <c r="H170" s="25">
        <f>'記録入力1'!J172</f>
      </c>
      <c r="I170" s="25">
        <f>IF(H170="","",VLOOKUP('記録入力1'!C172,'初期設定1'!$C$18:$F$59,3,FALSE)&amp;" "&amp;RIGHT('記録入力1'!N172,5))</f>
      </c>
      <c r="J170" s="25"/>
      <c r="K170" s="6" t="e">
        <f>IF(B170="","",'記録入力1'!I180)</f>
        <v>#N/A</v>
      </c>
    </row>
    <row r="171" spans="1:11" s="22" customFormat="1" ht="13.5">
      <c r="A171" s="23" t="e">
        <f>IF(B171="","",'記録入力1'!C173)</f>
        <v>#N/A</v>
      </c>
      <c r="B171" s="24" t="e">
        <f>VLOOKUP($H171,'男子選手'!$B$2:$G$158,6,FALSE)</f>
        <v>#N/A</v>
      </c>
      <c r="C171" s="24">
        <f>IF($H171="","",VLOOKUP($H171,'男子選手'!$B$2:$D$158,2,FALSE))</f>
      </c>
      <c r="D171" s="24">
        <f>IF($H171="","",VLOOKUP($H171,'男子選手'!$B$2:$D$158,3,FALSE))</f>
      </c>
      <c r="E171" s="24">
        <f t="shared" si="8"/>
      </c>
      <c r="F171" s="24">
        <f t="shared" si="9"/>
      </c>
      <c r="G171" s="24">
        <f>IF(H171="","",VALUE(MID(VLOOKUP($H171,'男子選手'!$B$2:$G$158,6,FALSE),2,6)))</f>
      </c>
      <c r="H171" s="25">
        <f>'記録入力1'!J173</f>
      </c>
      <c r="I171" s="25">
        <f>IF(H171="","",VLOOKUP('記録入力1'!C173,'初期設定1'!$C$18:$F$59,3,FALSE)&amp;" "&amp;RIGHT('記録入力1'!N173,5))</f>
      </c>
      <c r="J171" s="25"/>
      <c r="K171" s="6" t="e">
        <f>IF(B171="","",'記録入力1'!I181)</f>
        <v>#N/A</v>
      </c>
    </row>
    <row r="172" spans="1:11" s="22" customFormat="1" ht="13.5">
      <c r="A172" s="23" t="e">
        <f>IF(B172="","",'記録入力1'!C174)</f>
        <v>#N/A</v>
      </c>
      <c r="B172" s="24" t="e">
        <f>VLOOKUP($H172,'男子選手'!$B$2:$G$158,6,FALSE)</f>
        <v>#N/A</v>
      </c>
      <c r="C172" s="24">
        <f>IF($H172="","",VLOOKUP($H172,'男子選手'!$B$2:$D$158,2,FALSE))</f>
      </c>
      <c r="D172" s="24">
        <f>IF($H172="","",VLOOKUP($H172,'男子選手'!$B$2:$D$158,3,FALSE))</f>
      </c>
      <c r="E172" s="24">
        <f t="shared" si="8"/>
      </c>
      <c r="F172" s="24">
        <f t="shared" si="9"/>
      </c>
      <c r="G172" s="24">
        <f>IF(H172="","",VALUE(MID(VLOOKUP($H172,'男子選手'!$B$2:$G$158,6,FALSE),2,6)))</f>
      </c>
      <c r="H172" s="25">
        <f>'記録入力1'!J174</f>
      </c>
      <c r="I172" s="25">
        <f>IF(H172="","",VLOOKUP('記録入力1'!C174,'初期設定1'!$C$18:$F$59,3,FALSE)&amp;" "&amp;RIGHT('記録入力1'!N174,5))</f>
      </c>
      <c r="J172" s="25"/>
      <c r="K172" s="6" t="e">
        <f>IF(B172="","",'記録入力1'!I182)</f>
        <v>#N/A</v>
      </c>
    </row>
    <row r="173" spans="1:11" s="22" customFormat="1" ht="13.5">
      <c r="A173" s="23" t="e">
        <f>IF(B173="","",'記録入力1'!C175)</f>
        <v>#N/A</v>
      </c>
      <c r="B173" s="24" t="e">
        <f>VLOOKUP($H173,'男子選手'!$B$2:$G$158,6,FALSE)</f>
        <v>#N/A</v>
      </c>
      <c r="C173" s="24">
        <f>IF($H173="","",VLOOKUP($H173,'男子選手'!$B$2:$D$158,2,FALSE))</f>
      </c>
      <c r="D173" s="24">
        <f>IF($H173="","",VLOOKUP($H173,'男子選手'!$B$2:$D$158,3,FALSE))</f>
      </c>
      <c r="E173" s="24">
        <f t="shared" si="8"/>
      </c>
      <c r="F173" s="24">
        <f t="shared" si="9"/>
      </c>
      <c r="G173" s="24">
        <f>IF(H173="","",VALUE(MID(VLOOKUP($H173,'男子選手'!$B$2:$G$158,6,FALSE),2,6)))</f>
      </c>
      <c r="H173" s="25">
        <f>'記録入力1'!J175</f>
      </c>
      <c r="I173" s="25">
        <f>IF(H173="","",VLOOKUP('記録入力1'!C175,'初期設定1'!$C$18:$F$59,3,FALSE)&amp;" "&amp;RIGHT('記録入力1'!N175,5))</f>
      </c>
      <c r="J173" s="25"/>
      <c r="K173" s="6" t="e">
        <f>IF(B173="","",'記録入力1'!I183)</f>
        <v>#N/A</v>
      </c>
    </row>
    <row r="174" spans="1:11" s="22" customFormat="1" ht="13.5">
      <c r="A174" s="23" t="e">
        <f>IF(B174="","",'記録入力1'!C176)</f>
        <v>#N/A</v>
      </c>
      <c r="B174" s="24" t="e">
        <f>VLOOKUP($H174,'男子選手'!$B$2:$G$158,6,FALSE)</f>
        <v>#N/A</v>
      </c>
      <c r="C174" s="24">
        <f>IF($H174="","",VLOOKUP($H174,'男子選手'!$B$2:$D$158,2,FALSE))</f>
      </c>
      <c r="D174" s="24">
        <f>IF($H174="","",VLOOKUP($H174,'男子選手'!$B$2:$D$158,3,FALSE))</f>
      </c>
      <c r="E174" s="24">
        <f t="shared" si="8"/>
      </c>
      <c r="F174" s="24">
        <f t="shared" si="9"/>
      </c>
      <c r="G174" s="24">
        <f>IF(H174="","",VALUE(MID(VLOOKUP($H174,'男子選手'!$B$2:$G$158,6,FALSE),2,6)))</f>
      </c>
      <c r="H174" s="25">
        <f>'記録入力1'!J176</f>
      </c>
      <c r="I174" s="25">
        <f>IF(H174="","",VLOOKUP('記録入力1'!C176,'初期設定1'!$C$18:$F$59,3,FALSE)&amp;" "&amp;RIGHT('記録入力1'!N176,5))</f>
      </c>
      <c r="J174" s="25"/>
      <c r="K174" s="6" t="e">
        <f>IF(B174="","",'記録入力1'!I184)</f>
        <v>#N/A</v>
      </c>
    </row>
    <row r="175" spans="1:11" s="22" customFormat="1" ht="13.5">
      <c r="A175" s="23" t="e">
        <f>IF(B175="","",'記録入力1'!C177)</f>
        <v>#N/A</v>
      </c>
      <c r="B175" s="24" t="e">
        <f>VLOOKUP($H175,'男子選手'!$B$2:$G$158,6,FALSE)</f>
        <v>#N/A</v>
      </c>
      <c r="C175" s="24">
        <f>IF($H175="","",VLOOKUP($H175,'男子選手'!$B$2:$D$158,2,FALSE))</f>
      </c>
      <c r="D175" s="24">
        <f>IF($H175="","",VLOOKUP($H175,'男子選手'!$B$2:$D$158,3,FALSE))</f>
      </c>
      <c r="E175" s="24">
        <f t="shared" si="8"/>
      </c>
      <c r="F175" s="24">
        <f t="shared" si="9"/>
      </c>
      <c r="G175" s="24">
        <f>IF(H175="","",VALUE(MID(VLOOKUP($H175,'男子選手'!$B$2:$G$158,6,FALSE),2,6)))</f>
      </c>
      <c r="H175" s="25">
        <f>'記録入力1'!J177</f>
      </c>
      <c r="I175" s="25">
        <f>IF(H175="","",VLOOKUP('記録入力1'!C177,'初期設定1'!$C$18:$F$59,3,FALSE)&amp;" "&amp;RIGHT('記録入力1'!N177,5))</f>
      </c>
      <c r="J175" s="25"/>
      <c r="K175" s="6" t="e">
        <f>IF(B175="","",'記録入力1'!I185)</f>
        <v>#N/A</v>
      </c>
    </row>
    <row r="176" spans="1:11" s="22" customFormat="1" ht="13.5">
      <c r="A176" s="23" t="e">
        <f>IF(B176="","",'記録入力1'!C178)</f>
        <v>#N/A</v>
      </c>
      <c r="B176" s="24" t="e">
        <f>VLOOKUP($H176,'男子選手'!$B$2:$G$158,6,FALSE)</f>
        <v>#N/A</v>
      </c>
      <c r="C176" s="24">
        <f>IF($H176="","",VLOOKUP($H176,'男子選手'!$B$2:$D$158,2,FALSE))</f>
      </c>
      <c r="D176" s="24">
        <f>IF($H176="","",VLOOKUP($H176,'男子選手'!$B$2:$D$158,3,FALSE))</f>
      </c>
      <c r="E176" s="24">
        <f t="shared" si="8"/>
      </c>
      <c r="F176" s="24">
        <f t="shared" si="9"/>
      </c>
      <c r="G176" s="24">
        <f>IF(H176="","",VALUE(MID(VLOOKUP($H176,'男子選手'!$B$2:$G$158,6,FALSE),2,6)))</f>
      </c>
      <c r="H176" s="25">
        <f>'記録入力1'!J178</f>
      </c>
      <c r="I176" s="25">
        <f>IF(H176="","",VLOOKUP('記録入力1'!C178,'初期設定1'!$C$18:$F$59,3,FALSE)&amp;" "&amp;RIGHT('記録入力1'!N178,5))</f>
      </c>
      <c r="J176" s="25"/>
      <c r="K176" s="6" t="e">
        <f>IF(B176="","",'記録入力1'!I186)</f>
        <v>#N/A</v>
      </c>
    </row>
    <row r="177" spans="1:11" s="22" customFormat="1" ht="13.5">
      <c r="A177" s="23" t="e">
        <f>IF(B177="","",'記録入力1'!C179)</f>
        <v>#N/A</v>
      </c>
      <c r="B177" s="24" t="e">
        <f>VLOOKUP($H177,'男子選手'!$B$2:$G$158,6,FALSE)</f>
        <v>#N/A</v>
      </c>
      <c r="C177" s="24">
        <f>IF($H177="","",VLOOKUP($H177,'男子選手'!$B$2:$D$158,2,FALSE))</f>
      </c>
      <c r="D177" s="24">
        <f>IF($H177="","",VLOOKUP($H177,'男子選手'!$B$2:$D$158,3,FALSE))</f>
      </c>
      <c r="E177" s="24">
        <f t="shared" si="8"/>
      </c>
      <c r="F177" s="24">
        <f t="shared" si="9"/>
      </c>
      <c r="G177" s="24">
        <f>IF(H177="","",VALUE(MID(VLOOKUP($H177,'男子選手'!$B$2:$G$158,6,FALSE),2,6)))</f>
      </c>
      <c r="H177" s="25">
        <f>'記録入力1'!J179</f>
      </c>
      <c r="I177" s="25">
        <f>IF(H177="","",VLOOKUP('記録入力1'!C179,'初期設定1'!$C$18:$F$59,3,FALSE)&amp;" "&amp;RIGHT('記録入力1'!N179,5))</f>
      </c>
      <c r="J177" s="25"/>
      <c r="K177" s="6" t="e">
        <f>IF(B177="","",'記録入力1'!I187)</f>
        <v>#N/A</v>
      </c>
    </row>
    <row r="178" spans="1:11" s="22" customFormat="1" ht="13.5">
      <c r="A178" s="23" t="e">
        <f>IF(B178="","",'記録入力1'!C180)</f>
        <v>#N/A</v>
      </c>
      <c r="B178" s="24" t="e">
        <f>VLOOKUP($H178,'男子選手'!$B$2:$G$158,6,FALSE)</f>
        <v>#N/A</v>
      </c>
      <c r="C178" s="24">
        <f>IF($H178="","",VLOOKUP($H178,'男子選手'!$B$2:$D$158,2,FALSE))</f>
      </c>
      <c r="D178" s="24">
        <f>IF($H178="","",VLOOKUP($H178,'男子選手'!$B$2:$D$158,3,FALSE))</f>
      </c>
      <c r="E178" s="24">
        <f t="shared" si="8"/>
      </c>
      <c r="F178" s="24">
        <f t="shared" si="9"/>
      </c>
      <c r="G178" s="24">
        <f>IF(H178="","",VALUE(MID(VLOOKUP($H178,'男子選手'!$B$2:$G$158,6,FALSE),2,6)))</f>
      </c>
      <c r="H178" s="25">
        <f>'記録入力1'!J180</f>
      </c>
      <c r="I178" s="25">
        <f>IF(H178="","",VLOOKUP('記録入力1'!C180,'初期設定1'!$C$18:$F$59,3,FALSE)&amp;" "&amp;RIGHT('記録入力1'!N180,5))</f>
      </c>
      <c r="J178" s="25"/>
      <c r="K178" s="6" t="e">
        <f>IF(B178="","",'記録入力1'!I188)</f>
        <v>#N/A</v>
      </c>
    </row>
    <row r="179" spans="1:11" s="22" customFormat="1" ht="13.5">
      <c r="A179" s="23" t="e">
        <f>IF(B179="","",'記録入力1'!C181)</f>
        <v>#N/A</v>
      </c>
      <c r="B179" s="24" t="e">
        <f>VLOOKUP($H179,'男子選手'!$B$2:$G$158,6,FALSE)</f>
        <v>#N/A</v>
      </c>
      <c r="C179" s="24">
        <f>IF($H179="","",VLOOKUP($H179,'男子選手'!$B$2:$D$158,2,FALSE))</f>
      </c>
      <c r="D179" s="24">
        <f>IF($H179="","",VLOOKUP($H179,'男子選手'!$B$2:$D$158,3,FALSE))</f>
      </c>
      <c r="E179" s="24">
        <f t="shared" si="8"/>
      </c>
      <c r="F179" s="24">
        <f t="shared" si="9"/>
      </c>
      <c r="G179" s="24">
        <f>IF(H179="","",VALUE(MID(VLOOKUP($H179,'男子選手'!$B$2:$G$158,6,FALSE),2,6)))</f>
      </c>
      <c r="H179" s="25">
        <f>'記録入力1'!J181</f>
      </c>
      <c r="I179" s="25">
        <f>IF(H179="","",VLOOKUP('記録入力1'!C181,'初期設定1'!$C$18:$F$59,3,FALSE)&amp;" "&amp;RIGHT('記録入力1'!N181,5))</f>
      </c>
      <c r="J179" s="25"/>
      <c r="K179" s="6" t="e">
        <f>IF(B179="","",'記録入力1'!I189)</f>
        <v>#N/A</v>
      </c>
    </row>
    <row r="180" spans="1:11" s="22" customFormat="1" ht="13.5">
      <c r="A180" s="23" t="e">
        <f>IF(B180="","",'記録入力1'!C182)</f>
        <v>#N/A</v>
      </c>
      <c r="B180" s="24" t="e">
        <f>VLOOKUP($H180,'男子選手'!$B$2:$G$158,6,FALSE)</f>
        <v>#N/A</v>
      </c>
      <c r="C180" s="24">
        <f>IF($H180="","",VLOOKUP($H180,'男子選手'!$B$2:$D$158,2,FALSE))</f>
      </c>
      <c r="D180" s="24">
        <f>IF($H180="","",VLOOKUP($H180,'男子選手'!$B$2:$D$158,3,FALSE))</f>
      </c>
      <c r="E180" s="24">
        <f t="shared" si="8"/>
      </c>
      <c r="F180" s="24">
        <f t="shared" si="9"/>
      </c>
      <c r="G180" s="24">
        <f>IF(H180="","",VALUE(MID(VLOOKUP($H180,'男子選手'!$B$2:$G$158,6,FALSE),2,6)))</f>
      </c>
      <c r="H180" s="25">
        <f>'記録入力1'!J182</f>
      </c>
      <c r="I180" s="25">
        <f>IF(H180="","",VLOOKUP('記録入力1'!C182,'初期設定1'!$C$18:$F$59,3,FALSE)&amp;" "&amp;RIGHT('記録入力1'!N182,5))</f>
      </c>
      <c r="J180" s="25"/>
      <c r="K180" s="6" t="e">
        <f>IF(B180="","",'記録入力1'!I190)</f>
        <v>#N/A</v>
      </c>
    </row>
    <row r="181" spans="1:11" s="22" customFormat="1" ht="13.5">
      <c r="A181" s="23" t="e">
        <f>IF(B181="","",'記録入力1'!C183)</f>
        <v>#N/A</v>
      </c>
      <c r="B181" s="24" t="e">
        <f>VLOOKUP($H181,'男子選手'!$B$2:$G$158,6,FALSE)</f>
        <v>#N/A</v>
      </c>
      <c r="C181" s="24">
        <f>IF($H181="","",VLOOKUP($H181,'男子選手'!$B$2:$D$158,2,FALSE))</f>
      </c>
      <c r="D181" s="24">
        <f>IF($H181="","",VLOOKUP($H181,'男子選手'!$B$2:$D$158,3,FALSE))</f>
      </c>
      <c r="E181" s="24">
        <f t="shared" si="8"/>
      </c>
      <c r="F181" s="24">
        <f t="shared" si="9"/>
      </c>
      <c r="G181" s="24">
        <f>IF(H181="","",VALUE(MID(VLOOKUP($H181,'男子選手'!$B$2:$G$158,6,FALSE),2,6)))</f>
      </c>
      <c r="H181" s="25">
        <f>'記録入力1'!J183</f>
      </c>
      <c r="I181" s="25">
        <f>IF(H181="","",VLOOKUP('記録入力1'!C183,'初期設定1'!$C$18:$F$59,3,FALSE)&amp;" "&amp;RIGHT('記録入力1'!N183,5))</f>
      </c>
      <c r="J181" s="25"/>
      <c r="K181" s="6" t="e">
        <f>IF(B181="","",'記録入力1'!I191)</f>
        <v>#N/A</v>
      </c>
    </row>
    <row r="182" spans="1:11" s="22" customFormat="1" ht="13.5">
      <c r="A182" s="23" t="e">
        <f>IF(B182="","",'記録入力1'!C184)</f>
        <v>#N/A</v>
      </c>
      <c r="B182" s="24" t="e">
        <f>VLOOKUP($H182,'男子選手'!$B$2:$G$158,6,FALSE)</f>
        <v>#N/A</v>
      </c>
      <c r="C182" s="24">
        <f>IF($H182="","",VLOOKUP($H182,'男子選手'!$B$2:$D$158,2,FALSE))</f>
      </c>
      <c r="D182" s="24">
        <f>IF($H182="","",VLOOKUP($H182,'男子選手'!$B$2:$D$158,3,FALSE))</f>
      </c>
      <c r="E182" s="24">
        <f t="shared" si="8"/>
      </c>
      <c r="F182" s="24">
        <f t="shared" si="9"/>
      </c>
      <c r="G182" s="24">
        <f>IF(H182="","",VALUE(MID(VLOOKUP($H182,'男子選手'!$B$2:$G$158,6,FALSE),2,6)))</f>
      </c>
      <c r="H182" s="25">
        <f>'記録入力1'!J184</f>
      </c>
      <c r="I182" s="25">
        <f>IF(H182="","",VLOOKUP('記録入力1'!C184,'初期設定1'!$C$18:$F$59,3,FALSE)&amp;" "&amp;RIGHT('記録入力1'!N184,5))</f>
      </c>
      <c r="J182" s="25"/>
      <c r="K182" s="6" t="e">
        <f>IF(B182="","",'記録入力1'!I192)</f>
        <v>#N/A</v>
      </c>
    </row>
    <row r="183" spans="1:11" s="22" customFormat="1" ht="13.5">
      <c r="A183" s="23" t="e">
        <f>IF(B183="","",'記録入力1'!C185)</f>
        <v>#N/A</v>
      </c>
      <c r="B183" s="24" t="e">
        <f>VLOOKUP($H183,'男子選手'!$B$2:$G$158,6,FALSE)</f>
        <v>#N/A</v>
      </c>
      <c r="C183" s="24">
        <f>IF($H183="","",VLOOKUP($H183,'男子選手'!$B$2:$D$158,2,FALSE))</f>
      </c>
      <c r="D183" s="24">
        <f>IF($H183="","",VLOOKUP($H183,'男子選手'!$B$2:$D$158,3,FALSE))</f>
      </c>
      <c r="E183" s="24">
        <f t="shared" si="8"/>
      </c>
      <c r="F183" s="24">
        <f t="shared" si="9"/>
      </c>
      <c r="G183" s="24">
        <f>IF(H183="","",VALUE(MID(VLOOKUP($H183,'男子選手'!$B$2:$G$158,6,FALSE),2,6)))</f>
      </c>
      <c r="H183" s="25">
        <f>'記録入力1'!J185</f>
      </c>
      <c r="I183" s="25">
        <f>IF(H183="","",VLOOKUP('記録入力1'!C185,'初期設定1'!$C$18:$F$59,3,FALSE)&amp;" "&amp;RIGHT('記録入力1'!N185,5))</f>
      </c>
      <c r="J183" s="25"/>
      <c r="K183" s="6" t="e">
        <f>IF(B183="","",'記録入力1'!I193)</f>
        <v>#N/A</v>
      </c>
    </row>
    <row r="184" spans="1:11" s="22" customFormat="1" ht="13.5">
      <c r="A184" s="23" t="e">
        <f>IF(B184="","",'記録入力1'!C186)</f>
        <v>#N/A</v>
      </c>
      <c r="B184" s="24" t="e">
        <f>VLOOKUP($H184,'男子選手'!$B$2:$G$158,6,FALSE)</f>
        <v>#N/A</v>
      </c>
      <c r="C184" s="24">
        <f>IF($H184="","",VLOOKUP($H184,'男子選手'!$B$2:$D$158,2,FALSE))</f>
      </c>
      <c r="D184" s="24">
        <f>IF($H184="","",VLOOKUP($H184,'男子選手'!$B$2:$D$158,3,FALSE))</f>
      </c>
      <c r="E184" s="24">
        <f t="shared" si="8"/>
      </c>
      <c r="F184" s="24">
        <f t="shared" si="9"/>
      </c>
      <c r="G184" s="24">
        <f>IF(H184="","",VALUE(MID(VLOOKUP($H184,'男子選手'!$B$2:$G$158,6,FALSE),2,6)))</f>
      </c>
      <c r="H184" s="25">
        <f>'記録入力1'!J186</f>
      </c>
      <c r="I184" s="25">
        <f>IF(H184="","",VLOOKUP('記録入力1'!C186,'初期設定1'!$C$18:$F$59,3,FALSE)&amp;" "&amp;RIGHT('記録入力1'!N186,5))</f>
      </c>
      <c r="J184" s="25"/>
      <c r="K184" s="6" t="e">
        <f>IF(B184="","",'記録入力1'!I194)</f>
        <v>#N/A</v>
      </c>
    </row>
    <row r="185" spans="1:11" s="22" customFormat="1" ht="13.5">
      <c r="A185" s="23" t="e">
        <f>IF(B185="","",'記録入力1'!C187)</f>
        <v>#N/A</v>
      </c>
      <c r="B185" s="24" t="e">
        <f>VLOOKUP($H185,'男子選手'!$B$2:$G$158,6,FALSE)</f>
        <v>#N/A</v>
      </c>
      <c r="C185" s="24">
        <f>IF($H185="","",VLOOKUP($H185,'男子選手'!$B$2:$D$158,2,FALSE))</f>
      </c>
      <c r="D185" s="24">
        <f>IF($H185="","",VLOOKUP($H185,'男子選手'!$B$2:$D$158,3,FALSE))</f>
      </c>
      <c r="E185" s="24">
        <f t="shared" si="8"/>
      </c>
      <c r="F185" s="24">
        <f t="shared" si="9"/>
      </c>
      <c r="G185" s="24">
        <f>IF(H185="","",VALUE(MID(VLOOKUP($H185,'男子選手'!$B$2:$G$158,6,FALSE),2,6)))</f>
      </c>
      <c r="H185" s="25">
        <f>'記録入力1'!J187</f>
      </c>
      <c r="I185" s="25">
        <f>IF(H185="","",VLOOKUP('記録入力1'!C187,'初期設定1'!$C$18:$F$59,3,FALSE)&amp;" "&amp;RIGHT('記録入力1'!N187,5))</f>
      </c>
      <c r="J185" s="25"/>
      <c r="K185" s="6" t="e">
        <f>IF(B185="","",'記録入力1'!I195)</f>
        <v>#N/A</v>
      </c>
    </row>
    <row r="186" spans="1:11" s="22" customFormat="1" ht="13.5">
      <c r="A186" s="23" t="e">
        <f>IF(B186="","",'記録入力1'!C188)</f>
        <v>#N/A</v>
      </c>
      <c r="B186" s="24" t="e">
        <f>VLOOKUP($H186,'男子選手'!$B$2:$G$158,6,FALSE)</f>
        <v>#N/A</v>
      </c>
      <c r="C186" s="24">
        <f>IF($H186="","",VLOOKUP($H186,'男子選手'!$B$2:$D$158,2,FALSE))</f>
      </c>
      <c r="D186" s="24">
        <f>IF($H186="","",VLOOKUP($H186,'男子選手'!$B$2:$D$158,3,FALSE))</f>
      </c>
      <c r="E186" s="24">
        <f t="shared" si="8"/>
      </c>
      <c r="F186" s="24">
        <f t="shared" si="9"/>
      </c>
      <c r="G186" s="24">
        <f>IF(H186="","",VALUE(MID(VLOOKUP($H186,'男子選手'!$B$2:$G$158,6,FALSE),2,6)))</f>
      </c>
      <c r="H186" s="25">
        <f>'記録入力1'!J188</f>
      </c>
      <c r="I186" s="25">
        <f>IF(H186="","",VLOOKUP('記録入力1'!C188,'初期設定1'!$C$18:$F$59,3,FALSE)&amp;" "&amp;RIGHT('記録入力1'!N188,5))</f>
      </c>
      <c r="J186" s="25"/>
      <c r="K186" s="6" t="e">
        <f>IF(B186="","",'記録入力1'!I196)</f>
        <v>#N/A</v>
      </c>
    </row>
    <row r="187" spans="1:11" s="22" customFormat="1" ht="13.5">
      <c r="A187" s="23" t="e">
        <f>IF(B187="","",'記録入力1'!C189)</f>
        <v>#N/A</v>
      </c>
      <c r="B187" s="24" t="e">
        <f>VLOOKUP($H187,'男子選手'!$B$2:$G$158,6,FALSE)</f>
        <v>#N/A</v>
      </c>
      <c r="C187" s="24">
        <f>IF($H187="","",VLOOKUP($H187,'男子選手'!$B$2:$D$158,2,FALSE))</f>
      </c>
      <c r="D187" s="24">
        <f>IF($H187="","",VLOOKUP($H187,'男子選手'!$B$2:$D$158,3,FALSE))</f>
      </c>
      <c r="E187" s="24">
        <f t="shared" si="8"/>
      </c>
      <c r="F187" s="24">
        <f t="shared" si="9"/>
      </c>
      <c r="G187" s="24">
        <f>IF(H187="","",VALUE(MID(VLOOKUP($H187,'男子選手'!$B$2:$G$158,6,FALSE),2,6)))</f>
      </c>
      <c r="H187" s="25">
        <f>'記録入力1'!J189</f>
      </c>
      <c r="I187" s="25">
        <f>IF(H187="","",VLOOKUP('記録入力1'!C189,'初期設定1'!$C$18:$F$59,3,FALSE)&amp;" "&amp;RIGHT('記録入力1'!N189,5))</f>
      </c>
      <c r="J187" s="25"/>
      <c r="K187" s="6" t="e">
        <f>IF(B187="","",'記録入力1'!I197)</f>
        <v>#N/A</v>
      </c>
    </row>
    <row r="188" spans="1:11" s="22" customFormat="1" ht="13.5">
      <c r="A188" s="23" t="e">
        <f>IF(B188="","",'記録入力1'!C190)</f>
        <v>#N/A</v>
      </c>
      <c r="B188" s="24" t="e">
        <f>VLOOKUP($H188,'男子選手'!$B$2:$G$158,6,FALSE)</f>
        <v>#N/A</v>
      </c>
      <c r="C188" s="24">
        <f>IF($H188="","",VLOOKUP($H188,'男子選手'!$B$2:$D$158,2,FALSE))</f>
      </c>
      <c r="D188" s="24">
        <f>IF($H188="","",VLOOKUP($H188,'男子選手'!$B$2:$D$158,3,FALSE))</f>
      </c>
      <c r="E188" s="24">
        <f t="shared" si="8"/>
      </c>
      <c r="F188" s="24">
        <f t="shared" si="9"/>
      </c>
      <c r="G188" s="24">
        <f>IF(H188="","",VALUE(MID(VLOOKUP($H188,'男子選手'!$B$2:$G$158,6,FALSE),2,6)))</f>
      </c>
      <c r="H188" s="25">
        <f>'記録入力1'!J190</f>
      </c>
      <c r="I188" s="25">
        <f>IF(H188="","",VLOOKUP('記録入力1'!C190,'初期設定1'!$C$18:$F$59,3,FALSE)&amp;" "&amp;RIGHT('記録入力1'!N190,5))</f>
      </c>
      <c r="J188" s="25"/>
      <c r="K188" s="6" t="e">
        <f>IF(B188="","",'記録入力1'!I198)</f>
        <v>#N/A</v>
      </c>
    </row>
    <row r="189" spans="1:11" s="22" customFormat="1" ht="13.5">
      <c r="A189" s="23" t="e">
        <f>IF(B189="","",'記録入力1'!C191)</f>
        <v>#N/A</v>
      </c>
      <c r="B189" s="24" t="e">
        <f>VLOOKUP($H189,'男子選手'!$B$2:$G$158,6,FALSE)</f>
        <v>#N/A</v>
      </c>
      <c r="C189" s="24">
        <f>IF($H189="","",VLOOKUP($H189,'男子選手'!$B$2:$D$158,2,FALSE))</f>
      </c>
      <c r="D189" s="24">
        <f>IF($H189="","",VLOOKUP($H189,'男子選手'!$B$2:$D$158,3,FALSE))</f>
      </c>
      <c r="E189" s="24">
        <f t="shared" si="8"/>
      </c>
      <c r="F189" s="24">
        <f t="shared" si="9"/>
      </c>
      <c r="G189" s="24">
        <f>IF(H189="","",VALUE(MID(VLOOKUP($H189,'男子選手'!$B$2:$G$158,6,FALSE),2,6)))</f>
      </c>
      <c r="H189" s="25">
        <f>'記録入力1'!J191</f>
      </c>
      <c r="I189" s="25">
        <f>IF(H189="","",VLOOKUP('記録入力1'!C191,'初期設定1'!$C$18:$F$59,3,FALSE)&amp;" "&amp;RIGHT('記録入力1'!N191,5))</f>
      </c>
      <c r="J189" s="25"/>
      <c r="K189" s="6" t="e">
        <f>IF(B189="","",'記録入力1'!I199)</f>
        <v>#N/A</v>
      </c>
    </row>
    <row r="190" spans="1:11" s="22" customFormat="1" ht="13.5">
      <c r="A190" s="23" t="e">
        <f>IF(B190="","",'記録入力1'!C192)</f>
        <v>#N/A</v>
      </c>
      <c r="B190" s="24" t="e">
        <f>VLOOKUP($H190,'男子選手'!$B$2:$G$158,6,FALSE)</f>
        <v>#N/A</v>
      </c>
      <c r="C190" s="24">
        <f>IF($H190="","",VLOOKUP($H190,'男子選手'!$B$2:$D$158,2,FALSE))</f>
      </c>
      <c r="D190" s="24">
        <f>IF($H190="","",VLOOKUP($H190,'男子選手'!$B$2:$D$158,3,FALSE))</f>
      </c>
      <c r="E190" s="24">
        <f t="shared" si="8"/>
      </c>
      <c r="F190" s="24">
        <f t="shared" si="9"/>
      </c>
      <c r="G190" s="24">
        <f>IF(H190="","",VALUE(MID(VLOOKUP($H190,'男子選手'!$B$2:$G$158,6,FALSE),2,6)))</f>
      </c>
      <c r="H190" s="25">
        <f>'記録入力1'!J192</f>
      </c>
      <c r="I190" s="25">
        <f>IF(H190="","",VLOOKUP('記録入力1'!C192,'初期設定1'!$C$18:$F$59,3,FALSE)&amp;" "&amp;RIGHT('記録入力1'!N192,5))</f>
      </c>
      <c r="J190" s="25"/>
      <c r="K190" s="6" t="e">
        <f>IF(B190="","",'記録入力1'!I200)</f>
        <v>#N/A</v>
      </c>
    </row>
    <row r="191" spans="1:11" s="22" customFormat="1" ht="13.5">
      <c r="A191" s="23" t="e">
        <f>IF(B191="","",'記録入力1'!C193)</f>
        <v>#N/A</v>
      </c>
      <c r="B191" s="24" t="e">
        <f>VLOOKUP($H191,'男子選手'!$B$2:$G$158,6,FALSE)</f>
        <v>#N/A</v>
      </c>
      <c r="C191" s="24">
        <f>IF($H191="","",VLOOKUP($H191,'男子選手'!$B$2:$D$158,2,FALSE))</f>
      </c>
      <c r="D191" s="24">
        <f>IF($H191="","",VLOOKUP($H191,'男子選手'!$B$2:$D$158,3,FALSE))</f>
      </c>
      <c r="E191" s="24">
        <f t="shared" si="8"/>
      </c>
      <c r="F191" s="24">
        <f t="shared" si="9"/>
      </c>
      <c r="G191" s="24">
        <f>IF(H191="","",VALUE(MID(VLOOKUP($H191,'男子選手'!$B$2:$G$158,6,FALSE),2,6)))</f>
      </c>
      <c r="H191" s="25">
        <f>'記録入力1'!J193</f>
      </c>
      <c r="I191" s="25">
        <f>IF(H191="","",VLOOKUP('記録入力1'!C193,'初期設定1'!$C$18:$F$59,3,FALSE)&amp;" "&amp;RIGHT('記録入力1'!N193,5))</f>
      </c>
      <c r="J191" s="25"/>
      <c r="K191" s="6" t="e">
        <f>IF(B191="","",'記録入力1'!I201)</f>
        <v>#N/A</v>
      </c>
    </row>
    <row r="192" spans="1:11" s="22" customFormat="1" ht="13.5">
      <c r="A192" s="23" t="e">
        <f>IF(B192="","",'記録入力1'!C194)</f>
        <v>#N/A</v>
      </c>
      <c r="B192" s="24" t="e">
        <f>VLOOKUP($H192,'男子選手'!$B$2:$G$158,6,FALSE)</f>
        <v>#N/A</v>
      </c>
      <c r="C192" s="24">
        <f>IF($H192="","",VLOOKUP($H192,'男子選手'!$B$2:$D$158,2,FALSE))</f>
      </c>
      <c r="D192" s="24">
        <f>IF($H192="","",VLOOKUP($H192,'男子選手'!$B$2:$D$158,3,FALSE))</f>
      </c>
      <c r="E192" s="24">
        <f t="shared" si="8"/>
      </c>
      <c r="F192" s="24">
        <f t="shared" si="9"/>
      </c>
      <c r="G192" s="24">
        <f>IF(H192="","",VALUE(MID(VLOOKUP($H192,'男子選手'!$B$2:$G$158,6,FALSE),2,6)))</f>
      </c>
      <c r="H192" s="25">
        <f>'記録入力1'!J194</f>
      </c>
      <c r="I192" s="25">
        <f>IF(H192="","",VLOOKUP('記録入力1'!C194,'初期設定1'!$C$18:$F$59,3,FALSE)&amp;" "&amp;RIGHT('記録入力1'!N194,5))</f>
      </c>
      <c r="J192" s="25"/>
      <c r="K192" s="6" t="e">
        <f>IF(B192="","",'記録入力1'!I202)</f>
        <v>#N/A</v>
      </c>
    </row>
    <row r="193" spans="1:11" s="22" customFormat="1" ht="13.5">
      <c r="A193" s="23" t="e">
        <f>IF(B193="","",'記録入力1'!C195)</f>
        <v>#N/A</v>
      </c>
      <c r="B193" s="24" t="e">
        <f>VLOOKUP($H193,'男子選手'!$B$2:$G$158,6,FALSE)</f>
        <v>#N/A</v>
      </c>
      <c r="C193" s="24">
        <f>IF($H193="","",VLOOKUP($H193,'男子選手'!$B$2:$D$158,2,FALSE))</f>
      </c>
      <c r="D193" s="24">
        <f>IF($H193="","",VLOOKUP($H193,'男子選手'!$B$2:$D$158,3,FALSE))</f>
      </c>
      <c r="E193" s="24">
        <f t="shared" si="8"/>
      </c>
      <c r="F193" s="24">
        <f t="shared" si="9"/>
      </c>
      <c r="G193" s="24">
        <f>IF(H193="","",VALUE(MID(VLOOKUP($H193,'男子選手'!$B$2:$G$158,6,FALSE),2,6)))</f>
      </c>
      <c r="H193" s="25">
        <f>'記録入力1'!J195</f>
      </c>
      <c r="I193" s="25">
        <f>IF(H193="","",VLOOKUP('記録入力1'!C195,'初期設定1'!$C$18:$F$59,3,FALSE)&amp;" "&amp;RIGHT('記録入力1'!N195,5))</f>
      </c>
      <c r="J193" s="25"/>
      <c r="K193" s="6" t="e">
        <f>IF(B193="","",'記録入力1'!I203)</f>
        <v>#N/A</v>
      </c>
    </row>
    <row r="194" spans="1:11" s="22" customFormat="1" ht="13.5">
      <c r="A194" s="23" t="e">
        <f>IF(B194="","",'記録入力1'!C196)</f>
        <v>#N/A</v>
      </c>
      <c r="B194" s="24" t="e">
        <f>VLOOKUP($H194,'男子選手'!$B$2:$G$158,6,FALSE)</f>
        <v>#N/A</v>
      </c>
      <c r="C194" s="24">
        <f>IF($H194="","",VLOOKUP($H194,'男子選手'!$B$2:$D$158,2,FALSE))</f>
      </c>
      <c r="D194" s="24">
        <f>IF($H194="","",VLOOKUP($H194,'男子選手'!$B$2:$D$158,3,FALSE))</f>
      </c>
      <c r="E194" s="24">
        <f t="shared" si="8"/>
      </c>
      <c r="F194" s="24">
        <f t="shared" si="9"/>
      </c>
      <c r="G194" s="24">
        <f>IF(H194="","",VALUE(MID(VLOOKUP($H194,'男子選手'!$B$2:$G$158,6,FALSE),2,6)))</f>
      </c>
      <c r="H194" s="25">
        <f>'記録入力1'!J196</f>
      </c>
      <c r="I194" s="25">
        <f>IF(H194="","",VLOOKUP('記録入力1'!C196,'初期設定1'!$C$18:$F$59,3,FALSE)&amp;" "&amp;RIGHT('記録入力1'!N196,5))</f>
      </c>
      <c r="J194" s="25"/>
      <c r="K194" s="6" t="e">
        <f>IF(B194="","",'記録入力1'!I204)</f>
        <v>#N/A</v>
      </c>
    </row>
    <row r="195" spans="1:11" s="22" customFormat="1" ht="13.5">
      <c r="A195" s="23" t="e">
        <f>IF(B195="","",'記録入力1'!C197)</f>
        <v>#N/A</v>
      </c>
      <c r="B195" s="24" t="e">
        <f>VLOOKUP($H195,'男子選手'!$B$2:$G$158,6,FALSE)</f>
        <v>#N/A</v>
      </c>
      <c r="C195" s="24">
        <f>IF($H195="","",VLOOKUP($H195,'男子選手'!$B$2:$D$158,2,FALSE))</f>
      </c>
      <c r="D195" s="24">
        <f>IF($H195="","",VLOOKUP($H195,'男子選手'!$B$2:$D$158,3,FALSE))</f>
      </c>
      <c r="E195" s="24">
        <f t="shared" si="8"/>
      </c>
      <c r="F195" s="24">
        <f t="shared" si="9"/>
      </c>
      <c r="G195" s="24">
        <f>IF(H195="","",VALUE(MID(VLOOKUP($H195,'男子選手'!$B$2:$G$158,6,FALSE),2,6)))</f>
      </c>
      <c r="H195" s="25">
        <f>'記録入力1'!J197</f>
      </c>
      <c r="I195" s="25">
        <f>IF(H195="","",VLOOKUP('記録入力1'!C197,'初期設定1'!$C$18:$F$59,3,FALSE)&amp;" "&amp;RIGHT('記録入力1'!N197,5))</f>
      </c>
      <c r="J195" s="25"/>
      <c r="K195" s="6" t="e">
        <f>IF(B195="","",'記録入力1'!I205)</f>
        <v>#N/A</v>
      </c>
    </row>
    <row r="196" spans="1:11" s="22" customFormat="1" ht="13.5">
      <c r="A196" s="23" t="e">
        <f>IF(B196="","",'記録入力1'!C198)</f>
        <v>#N/A</v>
      </c>
      <c r="B196" s="24" t="e">
        <f>VLOOKUP($H196,'男子選手'!$B$2:$G$158,6,FALSE)</f>
        <v>#N/A</v>
      </c>
      <c r="C196" s="24">
        <f>IF($H196="","",VLOOKUP($H196,'男子選手'!$B$2:$D$158,2,FALSE))</f>
      </c>
      <c r="D196" s="24">
        <f>IF($H196="","",VLOOKUP($H196,'男子選手'!$B$2:$D$158,3,FALSE))</f>
      </c>
      <c r="E196" s="24">
        <f t="shared" si="8"/>
      </c>
      <c r="F196" s="24">
        <f t="shared" si="9"/>
      </c>
      <c r="G196" s="24">
        <f>IF(H196="","",VALUE(MID(VLOOKUP($H196,'男子選手'!$B$2:$G$158,6,FALSE),2,6)))</f>
      </c>
      <c r="H196" s="25">
        <f>'記録入力1'!J198</f>
      </c>
      <c r="I196" s="25">
        <f>IF(H196="","",VLOOKUP('記録入力1'!C198,'初期設定1'!$C$18:$F$59,3,FALSE)&amp;" "&amp;RIGHT('記録入力1'!N198,5))</f>
      </c>
      <c r="J196" s="25"/>
      <c r="K196" s="6" t="e">
        <f>IF(B196="","",'記録入力1'!I206)</f>
        <v>#N/A</v>
      </c>
    </row>
    <row r="197" spans="1:11" s="22" customFormat="1" ht="13.5">
      <c r="A197" s="23" t="e">
        <f>IF(B197="","",'記録入力1'!C199)</f>
        <v>#N/A</v>
      </c>
      <c r="B197" s="24" t="e">
        <f>VLOOKUP($H197,'男子選手'!$B$2:$G$158,6,FALSE)</f>
        <v>#N/A</v>
      </c>
      <c r="C197" s="24">
        <f>IF($H197="","",VLOOKUP($H197,'男子選手'!$B$2:$D$158,2,FALSE))</f>
      </c>
      <c r="D197" s="24">
        <f>IF($H197="","",VLOOKUP($H197,'男子選手'!$B$2:$D$158,3,FALSE))</f>
      </c>
      <c r="E197" s="24">
        <f t="shared" si="8"/>
      </c>
      <c r="F197" s="24">
        <f t="shared" si="9"/>
      </c>
      <c r="G197" s="24">
        <f>IF(H197="","",VALUE(MID(VLOOKUP($H197,'男子選手'!$B$2:$G$158,6,FALSE),2,6)))</f>
      </c>
      <c r="H197" s="25">
        <f>'記録入力1'!J199</f>
      </c>
      <c r="I197" s="25">
        <f>IF(H197="","",VLOOKUP('記録入力1'!C199,'初期設定1'!$C$18:$F$59,3,FALSE)&amp;" "&amp;RIGHT('記録入力1'!N199,5))</f>
      </c>
      <c r="J197" s="25"/>
      <c r="K197" s="6" t="e">
        <f>IF(B197="","",'記録入力1'!I207)</f>
        <v>#N/A</v>
      </c>
    </row>
    <row r="198" spans="1:11" s="22" customFormat="1" ht="13.5">
      <c r="A198" s="23" t="e">
        <f>IF(B198="","",'記録入力1'!C200)</f>
        <v>#N/A</v>
      </c>
      <c r="B198" s="24" t="e">
        <f>VLOOKUP($H198,'男子選手'!$B$2:$G$158,6,FALSE)</f>
        <v>#N/A</v>
      </c>
      <c r="C198" s="24">
        <f>IF($H198="","",VLOOKUP($H198,'男子選手'!$B$2:$D$158,2,FALSE))</f>
      </c>
      <c r="D198" s="24">
        <f>IF($H198="","",VLOOKUP($H198,'男子選手'!$B$2:$D$158,3,FALSE))</f>
      </c>
      <c r="E198" s="24">
        <f t="shared" si="8"/>
      </c>
      <c r="F198" s="24">
        <f t="shared" si="9"/>
      </c>
      <c r="G198" s="24">
        <f>IF(H198="","",VALUE(MID(VLOOKUP($H198,'男子選手'!$B$2:$G$158,6,FALSE),2,6)))</f>
      </c>
      <c r="H198" s="25">
        <f>'記録入力1'!J200</f>
      </c>
      <c r="I198" s="25">
        <f>IF(H198="","",VLOOKUP('記録入力1'!C200,'初期設定1'!$C$18:$F$59,3,FALSE)&amp;" "&amp;RIGHT('記録入力1'!N200,5))</f>
      </c>
      <c r="J198" s="25"/>
      <c r="K198" s="6" t="e">
        <f>IF(B198="","",'記録入力1'!I208)</f>
        <v>#N/A</v>
      </c>
    </row>
    <row r="199" spans="1:11" s="22" customFormat="1" ht="13.5">
      <c r="A199" s="23" t="e">
        <f>IF(B199="","",'記録入力1'!C201)</f>
        <v>#N/A</v>
      </c>
      <c r="B199" s="24" t="e">
        <f>VLOOKUP($H199,'男子選手'!$B$2:$G$158,6,FALSE)</f>
        <v>#N/A</v>
      </c>
      <c r="C199" s="24">
        <f>IF($H199="","",VLOOKUP($H199,'男子選手'!$B$2:$D$158,2,FALSE))</f>
      </c>
      <c r="D199" s="24">
        <f>IF($H199="","",VLOOKUP($H199,'男子選手'!$B$2:$D$158,3,FALSE))</f>
      </c>
      <c r="E199" s="24">
        <f t="shared" si="8"/>
      </c>
      <c r="F199" s="24">
        <f t="shared" si="9"/>
      </c>
      <c r="G199" s="24">
        <f>IF(H199="","",VALUE(MID(VLOOKUP($H199,'男子選手'!$B$2:$G$158,6,FALSE),2,6)))</f>
      </c>
      <c r="H199" s="25">
        <f>'記録入力1'!J201</f>
      </c>
      <c r="I199" s="25">
        <f>IF(H199="","",VLOOKUP('記録入力1'!C201,'初期設定1'!$C$18:$F$59,3,FALSE)&amp;" "&amp;RIGHT('記録入力1'!N201,5))</f>
      </c>
      <c r="J199" s="25"/>
      <c r="K199" s="6" t="e">
        <f>IF(B199="","",'記録入力1'!I209)</f>
        <v>#N/A</v>
      </c>
    </row>
    <row r="200" spans="1:11" s="22" customFormat="1" ht="13.5">
      <c r="A200" s="23" t="e">
        <f>IF(B200="","",'記録入力1'!C202)</f>
        <v>#N/A</v>
      </c>
      <c r="B200" s="24" t="e">
        <f>VLOOKUP($H200,'男子選手'!$B$2:$G$158,6,FALSE)</f>
        <v>#N/A</v>
      </c>
      <c r="C200" s="24">
        <f>IF($H200="","",VLOOKUP($H200,'男子選手'!$B$2:$D$158,2,FALSE))</f>
      </c>
      <c r="D200" s="24">
        <f>IF($H200="","",VLOOKUP($H200,'男子選手'!$B$2:$D$158,3,FALSE))</f>
      </c>
      <c r="E200" s="24">
        <f t="shared" si="8"/>
      </c>
      <c r="F200" s="24">
        <f t="shared" si="9"/>
      </c>
      <c r="G200" s="24">
        <f>IF(H200="","",VALUE(MID(VLOOKUP($H200,'男子選手'!$B$2:$G$158,6,FALSE),2,6)))</f>
      </c>
      <c r="H200" s="25">
        <f>'記録入力1'!J202</f>
      </c>
      <c r="I200" s="25">
        <f>IF(H200="","",VLOOKUP('記録入力1'!C202,'初期設定1'!$C$18:$F$59,3,FALSE)&amp;" "&amp;RIGHT('記録入力1'!N202,5))</f>
      </c>
      <c r="J200" s="25"/>
      <c r="K200" s="6" t="e">
        <f>IF(B200="","",'記録入力1'!I210)</f>
        <v>#N/A</v>
      </c>
    </row>
    <row r="201" spans="1:11" s="22" customFormat="1" ht="13.5">
      <c r="A201" s="23" t="e">
        <f>IF(B201="","",'記録入力1'!C203)</f>
        <v>#N/A</v>
      </c>
      <c r="B201" s="24" t="e">
        <f>VLOOKUP($H201,'男子選手'!$B$2:$G$158,6,FALSE)</f>
        <v>#N/A</v>
      </c>
      <c r="C201" s="24">
        <f>IF($H201="","",VLOOKUP($H201,'男子選手'!$B$2:$D$158,2,FALSE))</f>
      </c>
      <c r="D201" s="24">
        <f>IF($H201="","",VLOOKUP($H201,'男子選手'!$B$2:$D$158,3,FALSE))</f>
      </c>
      <c r="E201" s="24">
        <f t="shared" si="8"/>
      </c>
      <c r="F201" s="24">
        <f t="shared" si="9"/>
      </c>
      <c r="G201" s="24">
        <f>IF(H201="","",VALUE(MID(VLOOKUP($H201,'男子選手'!$B$2:$G$158,6,FALSE),2,6)))</f>
      </c>
      <c r="H201" s="25">
        <f>'記録入力1'!J203</f>
      </c>
      <c r="I201" s="25">
        <f>IF(H201="","",VLOOKUP('記録入力1'!C203,'初期設定1'!$C$18:$F$59,3,FALSE)&amp;" "&amp;RIGHT('記録入力1'!N203,5))</f>
      </c>
      <c r="J201" s="25"/>
      <c r="K201" s="6" t="e">
        <f>IF(B201="","",'記録入力1'!I211)</f>
        <v>#N/A</v>
      </c>
    </row>
    <row r="202" spans="1:11" s="22" customFormat="1" ht="13.5">
      <c r="A202" s="23" t="e">
        <f>IF(B202="","",'記録入力1'!C204)</f>
        <v>#N/A</v>
      </c>
      <c r="B202" s="24" t="e">
        <f>VLOOKUP($H202,'男子選手'!$B$2:$G$158,6,FALSE)</f>
        <v>#N/A</v>
      </c>
      <c r="C202" s="24">
        <f>IF($H202="","",VLOOKUP($H202,'男子選手'!$B$2:$D$158,2,FALSE))</f>
      </c>
      <c r="D202" s="24">
        <f>IF($H202="","",VLOOKUP($H202,'男子選手'!$B$2:$D$158,3,FALSE))</f>
      </c>
      <c r="E202" s="24">
        <f t="shared" si="8"/>
      </c>
      <c r="F202" s="24">
        <f t="shared" si="9"/>
      </c>
      <c r="G202" s="24">
        <f>IF(H202="","",VALUE(MID(VLOOKUP($H202,'男子選手'!$B$2:$G$158,6,FALSE),2,6)))</f>
      </c>
      <c r="H202" s="25">
        <f>'記録入力1'!J204</f>
      </c>
      <c r="I202" s="25">
        <f>IF(H202="","",VLOOKUP('記録入力1'!C204,'初期設定1'!$C$18:$F$59,3,FALSE)&amp;" "&amp;RIGHT('記録入力1'!N204,5))</f>
      </c>
      <c r="J202" s="25"/>
      <c r="K202" s="6" t="e">
        <f>IF(B202="","",'記録入力1'!I212)</f>
        <v>#N/A</v>
      </c>
    </row>
    <row r="203" spans="1:11" s="22" customFormat="1" ht="13.5">
      <c r="A203" s="23" t="e">
        <f>IF(B203="","",'記録入力1'!C205)</f>
        <v>#N/A</v>
      </c>
      <c r="B203" s="24" t="e">
        <f>VLOOKUP($H203,'男子選手'!$B$2:$G$158,6,FALSE)</f>
        <v>#N/A</v>
      </c>
      <c r="C203" s="24">
        <f>IF($H203="","",VLOOKUP($H203,'男子選手'!$B$2:$D$158,2,FALSE))</f>
      </c>
      <c r="D203" s="24">
        <f>IF($H203="","",VLOOKUP($H203,'男子選手'!$B$2:$D$158,3,FALSE))</f>
      </c>
      <c r="E203" s="24">
        <f t="shared" si="8"/>
      </c>
      <c r="F203" s="24">
        <f t="shared" si="9"/>
      </c>
      <c r="G203" s="24">
        <f>IF(H203="","",VALUE(MID(VLOOKUP($H203,'男子選手'!$B$2:$G$158,6,FALSE),2,6)))</f>
      </c>
      <c r="H203" s="25">
        <f>'記録入力1'!J205</f>
      </c>
      <c r="I203" s="25">
        <f>IF(H203="","",VLOOKUP('記録入力1'!C205,'初期設定1'!$C$18:$F$59,3,FALSE)&amp;" "&amp;RIGHT('記録入力1'!N205,5))</f>
      </c>
      <c r="J203" s="25"/>
      <c r="K203" s="6" t="e">
        <f>IF(B203="","",'記録入力1'!I213)</f>
        <v>#N/A</v>
      </c>
    </row>
    <row r="204" spans="1:11" s="22" customFormat="1" ht="13.5">
      <c r="A204" s="23" t="e">
        <f>IF(B204="","",'記録入力1'!C206)</f>
        <v>#N/A</v>
      </c>
      <c r="B204" s="24" t="e">
        <f>VLOOKUP($H204,'男子選手'!$B$2:$G$158,6,FALSE)</f>
        <v>#N/A</v>
      </c>
      <c r="C204" s="24">
        <f>IF($H204="","",VLOOKUP($H204,'男子選手'!$B$2:$D$158,2,FALSE))</f>
      </c>
      <c r="D204" s="24">
        <f>IF($H204="","",VLOOKUP($H204,'男子選手'!$B$2:$D$158,3,FALSE))</f>
      </c>
      <c r="E204" s="24">
        <f t="shared" si="8"/>
      </c>
      <c r="F204" s="24">
        <f t="shared" si="9"/>
      </c>
      <c r="G204" s="24">
        <f>IF(H204="","",VALUE(MID(VLOOKUP($H204,'男子選手'!$B$2:$G$158,6,FALSE),2,6)))</f>
      </c>
      <c r="H204" s="25">
        <f>'記録入力1'!J206</f>
      </c>
      <c r="I204" s="25">
        <f>IF(H204="","",VLOOKUP('記録入力1'!C206,'初期設定1'!$C$18:$F$59,3,FALSE)&amp;" "&amp;RIGHT('記録入力1'!N206,5))</f>
      </c>
      <c r="J204" s="25"/>
      <c r="K204" s="6" t="e">
        <f>IF(B204="","",'記録入力1'!I214)</f>
        <v>#N/A</v>
      </c>
    </row>
    <row r="205" spans="1:11" s="22" customFormat="1" ht="13.5">
      <c r="A205" s="23" t="e">
        <f>IF(B205="","",'記録入力1'!C207)</f>
        <v>#N/A</v>
      </c>
      <c r="B205" s="24" t="e">
        <f>VLOOKUP($H205,'男子選手'!$B$2:$G$158,6,FALSE)</f>
        <v>#N/A</v>
      </c>
      <c r="C205" s="24">
        <f>IF($H205="","",VLOOKUP($H205,'男子選手'!$B$2:$D$158,2,FALSE))</f>
      </c>
      <c r="D205" s="24">
        <f>IF($H205="","",VLOOKUP($H205,'男子選手'!$B$2:$D$158,3,FALSE))</f>
      </c>
      <c r="E205" s="24">
        <f t="shared" si="8"/>
      </c>
      <c r="F205" s="24">
        <f t="shared" si="9"/>
      </c>
      <c r="G205" s="24">
        <f>IF(H205="","",VALUE(MID(VLOOKUP($H205,'男子選手'!$B$2:$G$158,6,FALSE),2,6)))</f>
      </c>
      <c r="H205" s="25">
        <f>'記録入力1'!J207</f>
      </c>
      <c r="I205" s="25">
        <f>IF(H205="","",VLOOKUP('記録入力1'!C207,'初期設定1'!$C$18:$F$59,3,FALSE)&amp;" "&amp;RIGHT('記録入力1'!N207,5))</f>
      </c>
      <c r="J205" s="25"/>
      <c r="K205" s="6" t="e">
        <f>IF(B205="","",'記録入力1'!I215)</f>
        <v>#N/A</v>
      </c>
    </row>
    <row r="206" spans="1:11" s="22" customFormat="1" ht="13.5">
      <c r="A206" s="23" t="e">
        <f>IF(B206="","",'記録入力1'!C208)</f>
        <v>#N/A</v>
      </c>
      <c r="B206" s="24" t="e">
        <f>VLOOKUP($H206,'男子選手'!$B$2:$G$158,6,FALSE)</f>
        <v>#N/A</v>
      </c>
      <c r="C206" s="24">
        <f>IF($H206="","",VLOOKUP($H206,'男子選手'!$B$2:$D$158,2,FALSE))</f>
      </c>
      <c r="D206" s="24">
        <f>IF($H206="","",VLOOKUP($H206,'男子選手'!$B$2:$D$158,3,FALSE))</f>
      </c>
      <c r="E206" s="24">
        <f t="shared" si="8"/>
      </c>
      <c r="F206" s="24">
        <f t="shared" si="9"/>
      </c>
      <c r="G206" s="24">
        <f>IF(H206="","",VALUE(MID(VLOOKUP($H206,'男子選手'!$B$2:$G$158,6,FALSE),2,6)))</f>
      </c>
      <c r="H206" s="25">
        <f>'記録入力1'!J208</f>
      </c>
      <c r="I206" s="25">
        <f>IF(H206="","",VLOOKUP('記録入力1'!C208,'初期設定1'!$C$18:$F$59,3,FALSE)&amp;" "&amp;RIGHT('記録入力1'!N208,5))</f>
      </c>
      <c r="J206" s="25"/>
      <c r="K206" s="6" t="e">
        <f>IF(B206="","",'記録入力1'!I216)</f>
        <v>#N/A</v>
      </c>
    </row>
    <row r="207" spans="1:11" s="22" customFormat="1" ht="13.5">
      <c r="A207" s="23" t="e">
        <f>IF(B207="","",'記録入力1'!C209)</f>
        <v>#N/A</v>
      </c>
      <c r="B207" s="24" t="e">
        <f>VLOOKUP($H207,'男子選手'!$B$2:$G$158,6,FALSE)</f>
        <v>#N/A</v>
      </c>
      <c r="C207" s="24">
        <f>IF($H207="","",VLOOKUP($H207,'男子選手'!$B$2:$D$158,2,FALSE))</f>
      </c>
      <c r="D207" s="24">
        <f>IF($H207="","",VLOOKUP($H207,'男子選手'!$B$2:$D$158,3,FALSE))</f>
      </c>
      <c r="E207" s="24">
        <f t="shared" si="8"/>
      </c>
      <c r="F207" s="24">
        <f t="shared" si="9"/>
      </c>
      <c r="G207" s="24">
        <f>IF(H207="","",VALUE(MID(VLOOKUP($H207,'男子選手'!$B$2:$G$158,6,FALSE),2,6)))</f>
      </c>
      <c r="H207" s="25">
        <f>'記録入力1'!J209</f>
      </c>
      <c r="I207" s="25">
        <f>IF(H207="","",VLOOKUP('記録入力1'!C209,'初期設定1'!$C$18:$F$59,3,FALSE)&amp;" "&amp;RIGHT('記録入力1'!N209,5))</f>
      </c>
      <c r="J207" s="25"/>
      <c r="K207" s="6" t="e">
        <f>IF(B207="","",'記録入力1'!I217)</f>
        <v>#N/A</v>
      </c>
    </row>
    <row r="208" spans="1:11" s="22" customFormat="1" ht="13.5">
      <c r="A208" s="23" t="e">
        <f>IF(B208="","",'記録入力1'!C210)</f>
        <v>#N/A</v>
      </c>
      <c r="B208" s="24" t="e">
        <f>VLOOKUP($H208,'男子選手'!$B$2:$G$158,6,FALSE)</f>
        <v>#N/A</v>
      </c>
      <c r="C208" s="24">
        <f>IF($H208="","",VLOOKUP($H208,'男子選手'!$B$2:$D$158,2,FALSE))</f>
      </c>
      <c r="D208" s="24">
        <f>IF($H208="","",VLOOKUP($H208,'男子選手'!$B$2:$D$158,3,FALSE))</f>
      </c>
      <c r="E208" s="24">
        <f t="shared" si="8"/>
      </c>
      <c r="F208" s="24">
        <f t="shared" si="9"/>
      </c>
      <c r="G208" s="24">
        <f>IF(H208="","",VALUE(MID(VLOOKUP($H208,'男子選手'!$B$2:$G$158,6,FALSE),2,6)))</f>
      </c>
      <c r="H208" s="25">
        <f>'記録入力1'!J210</f>
      </c>
      <c r="I208" s="25">
        <f>IF(H208="","",VLOOKUP('記録入力1'!C210,'初期設定1'!$C$18:$F$59,3,FALSE)&amp;" "&amp;RIGHT('記録入力1'!N210,5))</f>
      </c>
      <c r="J208" s="25"/>
      <c r="K208" s="6" t="e">
        <f>IF(B208="","",'記録入力1'!I218)</f>
        <v>#N/A</v>
      </c>
    </row>
    <row r="209" spans="1:11" s="22" customFormat="1" ht="13.5">
      <c r="A209" s="23" t="e">
        <f>IF(B209="","",'記録入力1'!C211)</f>
        <v>#N/A</v>
      </c>
      <c r="B209" s="24" t="e">
        <f>VLOOKUP($H209,'男子選手'!$B$2:$G$158,6,FALSE)</f>
        <v>#N/A</v>
      </c>
      <c r="C209" s="24">
        <f>IF($H209="","",VLOOKUP($H209,'男子選手'!$B$2:$D$158,2,FALSE))</f>
      </c>
      <c r="D209" s="24">
        <f>IF($H209="","",VLOOKUP($H209,'男子選手'!$B$2:$D$158,3,FALSE))</f>
      </c>
      <c r="E209" s="24">
        <f t="shared" si="8"/>
      </c>
      <c r="F209" s="24">
        <f t="shared" si="9"/>
      </c>
      <c r="G209" s="24">
        <f>IF(H209="","",VALUE(MID(VLOOKUP($H209,'男子選手'!$B$2:$G$158,6,FALSE),2,6)))</f>
      </c>
      <c r="H209" s="25">
        <f>'記録入力1'!J211</f>
      </c>
      <c r="I209" s="25">
        <f>IF(H209="","",VLOOKUP('記録入力1'!C211,'初期設定1'!$C$18:$F$59,3,FALSE)&amp;" "&amp;RIGHT('記録入力1'!N211,5))</f>
      </c>
      <c r="J209" s="25"/>
      <c r="K209" s="6" t="e">
        <f>IF(B209="","",'記録入力1'!I219)</f>
        <v>#N/A</v>
      </c>
    </row>
    <row r="210" spans="1:11" s="22" customFormat="1" ht="13.5">
      <c r="A210" s="23" t="e">
        <f>IF(B210="","",'記録入力1'!C212)</f>
        <v>#N/A</v>
      </c>
      <c r="B210" s="24" t="e">
        <f>VLOOKUP($H210,'男子選手'!$B$2:$G$158,6,FALSE)</f>
        <v>#N/A</v>
      </c>
      <c r="C210" s="24">
        <f>IF($H210="","",VLOOKUP($H210,'男子選手'!$B$2:$D$158,2,FALSE))</f>
      </c>
      <c r="D210" s="24">
        <f>IF($H210="","",VLOOKUP($H210,'男子選手'!$B$2:$D$158,3,FALSE))</f>
      </c>
      <c r="E210" s="24">
        <f t="shared" si="8"/>
      </c>
      <c r="F210" s="24">
        <f t="shared" si="9"/>
      </c>
      <c r="G210" s="24">
        <f>IF(H210="","",VALUE(MID(VLOOKUP($H210,'男子選手'!$B$2:$G$158,6,FALSE),2,6)))</f>
      </c>
      <c r="H210" s="25">
        <f>'記録入力1'!J212</f>
      </c>
      <c r="I210" s="25">
        <f>IF(H210="","",VLOOKUP('記録入力1'!C212,'初期設定1'!$C$18:$F$59,3,FALSE)&amp;" "&amp;RIGHT('記録入力1'!N212,5))</f>
      </c>
      <c r="J210" s="25"/>
      <c r="K210" s="6" t="e">
        <f>IF(B210="","",'記録入力1'!I220)</f>
        <v>#N/A</v>
      </c>
    </row>
    <row r="211" spans="1:11" s="22" customFormat="1" ht="13.5">
      <c r="A211" s="23" t="e">
        <f>IF(B211="","",'記録入力1'!C213)</f>
        <v>#N/A</v>
      </c>
      <c r="B211" s="24" t="e">
        <f>VLOOKUP($H211,'男子選手'!$B$2:$G$158,6,FALSE)</f>
        <v>#N/A</v>
      </c>
      <c r="C211" s="24">
        <f>IF($H211="","",VLOOKUP($H211,'男子選手'!$B$2:$D$158,2,FALSE))</f>
      </c>
      <c r="D211" s="24">
        <f>IF($H211="","",VLOOKUP($H211,'男子選手'!$B$2:$D$158,3,FALSE))</f>
      </c>
      <c r="E211" s="24">
        <f t="shared" si="8"/>
      </c>
      <c r="F211" s="24">
        <f t="shared" si="9"/>
      </c>
      <c r="G211" s="24">
        <f>IF(H211="","",VALUE(MID(VLOOKUP($H211,'男子選手'!$B$2:$G$158,6,FALSE),2,6)))</f>
      </c>
      <c r="H211" s="25">
        <f>'記録入力1'!J213</f>
      </c>
      <c r="I211" s="25">
        <f>IF(H211="","",VLOOKUP('記録入力1'!C213,'初期設定1'!$C$18:$F$59,3,FALSE)&amp;" "&amp;RIGHT('記録入力1'!N213,5))</f>
      </c>
      <c r="J211" s="25"/>
      <c r="K211" s="6" t="e">
        <f>IF(B211="","",'記録入力1'!I221)</f>
        <v>#N/A</v>
      </c>
    </row>
    <row r="212" spans="1:11" s="22" customFormat="1" ht="13.5">
      <c r="A212" s="23" t="e">
        <f>IF(B212="","",'記録入力1'!C214)</f>
        <v>#N/A</v>
      </c>
      <c r="B212" s="24" t="e">
        <f>VLOOKUP($H212,'男子選手'!$B$2:$G$158,6,FALSE)</f>
        <v>#N/A</v>
      </c>
      <c r="C212" s="24">
        <f>IF($H212="","",VLOOKUP($H212,'男子選手'!$B$2:$D$158,2,FALSE))</f>
      </c>
      <c r="D212" s="24">
        <f>IF($H212="","",VLOOKUP($H212,'男子選手'!$B$2:$D$158,3,FALSE))</f>
      </c>
      <c r="E212" s="24">
        <f t="shared" si="8"/>
      </c>
      <c r="F212" s="24">
        <f t="shared" si="9"/>
      </c>
      <c r="G212" s="24">
        <f>IF(H212="","",VALUE(MID(VLOOKUP($H212,'男子選手'!$B$2:$G$158,6,FALSE),2,6)))</f>
      </c>
      <c r="H212" s="25">
        <f>'記録入力1'!J214</f>
      </c>
      <c r="I212" s="25">
        <f>IF(H212="","",VLOOKUP('記録入力1'!C214,'初期設定1'!$C$18:$F$59,3,FALSE)&amp;" "&amp;RIGHT('記録入力1'!N214,5))</f>
      </c>
      <c r="J212" s="25"/>
      <c r="K212" s="6" t="e">
        <f>IF(B212="","",'記録入力1'!I222)</f>
        <v>#N/A</v>
      </c>
    </row>
    <row r="213" spans="1:11" s="22" customFormat="1" ht="13.5">
      <c r="A213" s="23" t="e">
        <f>IF(B213="","",'記録入力1'!C215)</f>
        <v>#N/A</v>
      </c>
      <c r="B213" s="24" t="e">
        <f>VLOOKUP($H213,'男子選手'!$B$2:$G$158,6,FALSE)</f>
        <v>#N/A</v>
      </c>
      <c r="C213" s="24">
        <f>IF($H213="","",VLOOKUP($H213,'男子選手'!$B$2:$D$158,2,FALSE))</f>
      </c>
      <c r="D213" s="24">
        <f>IF($H213="","",VLOOKUP($H213,'男子選手'!$B$2:$D$158,3,FALSE))</f>
      </c>
      <c r="E213" s="24">
        <f t="shared" si="8"/>
      </c>
      <c r="F213" s="24">
        <f t="shared" si="9"/>
      </c>
      <c r="G213" s="24">
        <f>IF(H213="","",VALUE(MID(VLOOKUP($H213,'男子選手'!$B$2:$G$158,6,FALSE),2,6)))</f>
      </c>
      <c r="H213" s="25">
        <f>'記録入力1'!J215</f>
      </c>
      <c r="I213" s="25">
        <f>IF(H213="","",VLOOKUP('記録入力1'!C215,'初期設定1'!$C$18:$F$59,3,FALSE)&amp;" "&amp;RIGHT('記録入力1'!N215,5))</f>
      </c>
      <c r="J213" s="25"/>
      <c r="K213" s="6" t="e">
        <f>IF(B213="","",'記録入力1'!I223)</f>
        <v>#N/A</v>
      </c>
    </row>
    <row r="214" spans="1:11" s="22" customFormat="1" ht="13.5">
      <c r="A214" s="23" t="e">
        <f>IF(B214="","",'記録入力1'!C216)</f>
        <v>#N/A</v>
      </c>
      <c r="B214" s="24" t="e">
        <f>VLOOKUP($H214,'男子選手'!$B$2:$G$158,6,FALSE)</f>
        <v>#N/A</v>
      </c>
      <c r="C214" s="24">
        <f>IF($H214="","",VLOOKUP($H214,'男子選手'!$B$2:$D$158,2,FALSE))</f>
      </c>
      <c r="D214" s="24">
        <f>IF($H214="","",VLOOKUP($H214,'男子選手'!$B$2:$D$158,3,FALSE))</f>
      </c>
      <c r="E214" s="24">
        <f t="shared" si="8"/>
      </c>
      <c r="F214" s="24">
        <f t="shared" si="9"/>
      </c>
      <c r="G214" s="24">
        <f>IF(H214="","",VALUE(MID(VLOOKUP($H214,'男子選手'!$B$2:$G$158,6,FALSE),2,6)))</f>
      </c>
      <c r="H214" s="25">
        <f>'記録入力1'!J216</f>
      </c>
      <c r="I214" s="25">
        <f>IF(H214="","",VLOOKUP('記録入力1'!C216,'初期設定1'!$C$18:$F$59,3,FALSE)&amp;" "&amp;RIGHT('記録入力1'!N216,5))</f>
      </c>
      <c r="J214" s="25"/>
      <c r="K214" s="6" t="e">
        <f>IF(B214="","",'記録入力1'!I224)</f>
        <v>#N/A</v>
      </c>
    </row>
    <row r="215" spans="1:11" s="22" customFormat="1" ht="13.5">
      <c r="A215" s="23" t="e">
        <f>IF(B215="","",'記録入力1'!C217)</f>
        <v>#N/A</v>
      </c>
      <c r="B215" s="24" t="e">
        <f>VLOOKUP($H215,'男子選手'!$B$2:$G$158,6,FALSE)</f>
        <v>#N/A</v>
      </c>
      <c r="C215" s="24">
        <f>IF($H215="","",VLOOKUP($H215,'男子選手'!$B$2:$D$158,2,FALSE))</f>
      </c>
      <c r="D215" s="24">
        <f>IF($H215="","",VLOOKUP($H215,'男子選手'!$B$2:$D$158,3,FALSE))</f>
      </c>
      <c r="E215" s="24">
        <f t="shared" si="8"/>
      </c>
      <c r="F215" s="24">
        <f t="shared" si="9"/>
      </c>
      <c r="G215" s="24">
        <f>IF(H215="","",VALUE(MID(VLOOKUP($H215,'男子選手'!$B$2:$G$158,6,FALSE),2,6)))</f>
      </c>
      <c r="H215" s="25">
        <f>'記録入力1'!J217</f>
      </c>
      <c r="I215" s="25">
        <f>IF(H215="","",VLOOKUP('記録入力1'!C217,'初期設定1'!$C$18:$F$59,3,FALSE)&amp;" "&amp;RIGHT('記録入力1'!N217,5))</f>
      </c>
      <c r="J215" s="25"/>
      <c r="K215" s="6" t="e">
        <f>IF(B215="","",'記録入力1'!I225)</f>
        <v>#N/A</v>
      </c>
    </row>
    <row r="216" spans="1:11" s="22" customFormat="1" ht="13.5">
      <c r="A216" s="23" t="e">
        <f>IF(B216="","",'記録入力1'!C218)</f>
        <v>#N/A</v>
      </c>
      <c r="B216" s="24" t="e">
        <f>VLOOKUP($H216,'男子選手'!$B$2:$G$158,6,FALSE)</f>
        <v>#N/A</v>
      </c>
      <c r="C216" s="24">
        <f>IF($H216="","",VLOOKUP($H216,'男子選手'!$B$2:$D$158,2,FALSE))</f>
      </c>
      <c r="D216" s="24">
        <f>IF($H216="","",VLOOKUP($H216,'男子選手'!$B$2:$D$158,3,FALSE))</f>
      </c>
      <c r="E216" s="24">
        <f t="shared" si="8"/>
      </c>
      <c r="F216" s="24">
        <f t="shared" si="9"/>
      </c>
      <c r="G216" s="24">
        <f>IF(H216="","",VALUE(MID(VLOOKUP($H216,'男子選手'!$B$2:$G$158,6,FALSE),2,6)))</f>
      </c>
      <c r="H216" s="25">
        <f>'記録入力1'!J218</f>
      </c>
      <c r="I216" s="25">
        <f>IF(H216="","",VLOOKUP('記録入力1'!C218,'初期設定1'!$C$18:$F$59,3,FALSE)&amp;" "&amp;RIGHT('記録入力1'!N218,5))</f>
      </c>
      <c r="J216" s="25"/>
      <c r="K216" s="6" t="e">
        <f>IF(B216="","",'記録入力1'!I226)</f>
        <v>#N/A</v>
      </c>
    </row>
    <row r="217" spans="1:11" s="22" customFormat="1" ht="13.5">
      <c r="A217" s="23" t="e">
        <f>IF(B217="","",'記録入力1'!C219)</f>
        <v>#N/A</v>
      </c>
      <c r="B217" s="24" t="e">
        <f>VLOOKUP($H217,'男子選手'!$B$2:$G$158,6,FALSE)</f>
        <v>#N/A</v>
      </c>
      <c r="C217" s="24">
        <f>IF($H217="","",VLOOKUP($H217,'男子選手'!$B$2:$D$158,2,FALSE))</f>
      </c>
      <c r="D217" s="24">
        <f>IF($H217="","",VLOOKUP($H217,'男子選手'!$B$2:$D$158,3,FALSE))</f>
      </c>
      <c r="E217" s="24">
        <f t="shared" si="8"/>
      </c>
      <c r="F217" s="24">
        <f t="shared" si="9"/>
      </c>
      <c r="G217" s="24">
        <f>IF(H217="","",VALUE(MID(VLOOKUP($H217,'男子選手'!$B$2:$G$158,6,FALSE),2,6)))</f>
      </c>
      <c r="H217" s="25">
        <f>'記録入力1'!J219</f>
      </c>
      <c r="I217" s="25">
        <f>IF(H217="","",VLOOKUP('記録入力1'!C219,'初期設定1'!$C$18:$F$59,3,FALSE)&amp;" "&amp;RIGHT('記録入力1'!N219,5))</f>
      </c>
      <c r="J217" s="25"/>
      <c r="K217" s="6" t="e">
        <f>IF(B217="","",'記録入力1'!I227)</f>
        <v>#N/A</v>
      </c>
    </row>
    <row r="218" spans="1:11" s="22" customFormat="1" ht="13.5">
      <c r="A218" s="23" t="e">
        <f>IF(B218="","",'記録入力1'!C220)</f>
        <v>#N/A</v>
      </c>
      <c r="B218" s="24" t="e">
        <f>VLOOKUP($H218,'男子選手'!$B$2:$G$158,6,FALSE)</f>
        <v>#N/A</v>
      </c>
      <c r="C218" s="24">
        <f>IF($H218="","",VLOOKUP($H218,'男子選手'!$B$2:$D$158,2,FALSE))</f>
      </c>
      <c r="D218" s="24">
        <f>IF($H218="","",VLOOKUP($H218,'男子選手'!$B$2:$D$158,3,FALSE))</f>
      </c>
      <c r="E218" s="24">
        <f t="shared" si="8"/>
      </c>
      <c r="F218" s="24">
        <f t="shared" si="9"/>
      </c>
      <c r="G218" s="24">
        <f>IF(H218="","",VALUE(MID(VLOOKUP($H218,'男子選手'!$B$2:$G$158,6,FALSE),2,6)))</f>
      </c>
      <c r="H218" s="25">
        <f>'記録入力1'!J220</f>
      </c>
      <c r="I218" s="25">
        <f>IF(H218="","",VLOOKUP('記録入力1'!C220,'初期設定1'!$C$18:$F$59,3,FALSE)&amp;" "&amp;RIGHT('記録入力1'!N220,5))</f>
      </c>
      <c r="J218" s="25"/>
      <c r="K218" s="6" t="e">
        <f>IF(B218="","",'記録入力1'!I228)</f>
        <v>#N/A</v>
      </c>
    </row>
    <row r="219" spans="1:11" s="22" customFormat="1" ht="13.5">
      <c r="A219" s="23" t="e">
        <f>IF(B219="","",'記録入力1'!C221)</f>
        <v>#N/A</v>
      </c>
      <c r="B219" s="24" t="e">
        <f>VLOOKUP($H219,'男子選手'!$B$2:$G$158,6,FALSE)</f>
        <v>#N/A</v>
      </c>
      <c r="C219" s="24">
        <f>IF($H219="","",VLOOKUP($H219,'男子選手'!$B$2:$D$158,2,FALSE))</f>
      </c>
      <c r="D219" s="24">
        <f>IF($H219="","",VLOOKUP($H219,'男子選手'!$B$2:$D$158,3,FALSE))</f>
      </c>
      <c r="E219" s="24">
        <f t="shared" si="8"/>
      </c>
      <c r="F219" s="24">
        <f t="shared" si="9"/>
      </c>
      <c r="G219" s="24">
        <f>IF(H219="","",VALUE(MID(VLOOKUP($H219,'男子選手'!$B$2:$G$158,6,FALSE),2,6)))</f>
      </c>
      <c r="H219" s="25">
        <f>'記録入力1'!J221</f>
      </c>
      <c r="I219" s="25">
        <f>IF(H219="","",VLOOKUP('記録入力1'!C221,'初期設定1'!$C$18:$F$59,3,FALSE)&amp;" "&amp;RIGHT('記録入力1'!N221,5))</f>
      </c>
      <c r="J219" s="25"/>
      <c r="K219" s="6" t="e">
        <f>IF(B219="","",'記録入力1'!I229)</f>
        <v>#N/A</v>
      </c>
    </row>
    <row r="220" spans="1:11" s="22" customFormat="1" ht="13.5">
      <c r="A220" s="23" t="e">
        <f>IF(B220="","",'記録入力1'!C222)</f>
        <v>#N/A</v>
      </c>
      <c r="B220" s="24" t="e">
        <f>VLOOKUP($H220,'男子選手'!$B$2:$G$158,6,FALSE)</f>
        <v>#N/A</v>
      </c>
      <c r="C220" s="24">
        <f>IF($H220="","",VLOOKUP($H220,'男子選手'!$B$2:$D$158,2,FALSE))</f>
      </c>
      <c r="D220" s="24">
        <f>IF($H220="","",VLOOKUP($H220,'男子選手'!$B$2:$D$158,3,FALSE))</f>
      </c>
      <c r="E220" s="24">
        <f t="shared" si="8"/>
      </c>
      <c r="F220" s="24">
        <f t="shared" si="9"/>
      </c>
      <c r="G220" s="24">
        <f>IF(H220="","",VALUE(MID(VLOOKUP($H220,'男子選手'!$B$2:$G$158,6,FALSE),2,6)))</f>
      </c>
      <c r="H220" s="25">
        <f>'記録入力1'!J222</f>
      </c>
      <c r="I220" s="25">
        <f>IF(H220="","",VLOOKUP('記録入力1'!C222,'初期設定1'!$C$18:$F$59,3,FALSE)&amp;" "&amp;RIGHT('記録入力1'!N222,5))</f>
      </c>
      <c r="J220" s="25"/>
      <c r="K220" s="6" t="e">
        <f>IF(B220="","",'記録入力1'!I230)</f>
        <v>#N/A</v>
      </c>
    </row>
    <row r="221" spans="1:11" s="22" customFormat="1" ht="13.5">
      <c r="A221" s="23" t="e">
        <f>IF(B221="","",'記録入力1'!C223)</f>
        <v>#N/A</v>
      </c>
      <c r="B221" s="24" t="e">
        <f>VLOOKUP($H221,'男子選手'!$B$2:$G$158,6,FALSE)</f>
        <v>#N/A</v>
      </c>
      <c r="C221" s="24">
        <f>IF($H221="","",VLOOKUP($H221,'男子選手'!$B$2:$D$158,2,FALSE))</f>
      </c>
      <c r="D221" s="24">
        <f>IF($H221="","",VLOOKUP($H221,'男子選手'!$B$2:$D$158,3,FALSE))</f>
      </c>
      <c r="E221" s="24">
        <f t="shared" si="8"/>
      </c>
      <c r="F221" s="24">
        <f t="shared" si="9"/>
      </c>
      <c r="G221" s="24">
        <f>IF(H221="","",VALUE(MID(VLOOKUP($H221,'男子選手'!$B$2:$G$158,6,FALSE),2,6)))</f>
      </c>
      <c r="H221" s="25">
        <f>'記録入力1'!J223</f>
      </c>
      <c r="I221" s="25">
        <f>IF(H221="","",VLOOKUP('記録入力1'!C223,'初期設定1'!$C$18:$F$59,3,FALSE)&amp;" "&amp;RIGHT('記録入力1'!N223,5))</f>
      </c>
      <c r="J221" s="25"/>
      <c r="K221" s="6" t="e">
        <f>IF(B221="","",'記録入力1'!I231)</f>
        <v>#N/A</v>
      </c>
    </row>
    <row r="222" spans="1:11" s="22" customFormat="1" ht="13.5">
      <c r="A222" s="23" t="e">
        <f>IF(B222="","",'記録入力1'!C224)</f>
        <v>#N/A</v>
      </c>
      <c r="B222" s="24" t="e">
        <f>VLOOKUP($H222,'男子選手'!$B$2:$G$158,6,FALSE)</f>
        <v>#N/A</v>
      </c>
      <c r="C222" s="24">
        <f>IF($H222="","",VLOOKUP($H222,'男子選手'!$B$2:$D$158,2,FALSE))</f>
      </c>
      <c r="D222" s="24">
        <f>IF($H222="","",VLOOKUP($H222,'男子選手'!$B$2:$D$158,3,FALSE))</f>
      </c>
      <c r="E222" s="24">
        <f t="shared" si="8"/>
      </c>
      <c r="F222" s="24">
        <f t="shared" si="9"/>
      </c>
      <c r="G222" s="24">
        <f>IF(H222="","",VALUE(MID(VLOOKUP($H222,'男子選手'!$B$2:$G$158,6,FALSE),2,6)))</f>
      </c>
      <c r="H222" s="25">
        <f>'記録入力1'!J224</f>
      </c>
      <c r="I222" s="25">
        <f>IF(H222="","",VLOOKUP('記録入力1'!C224,'初期設定1'!$C$18:$F$59,3,FALSE)&amp;" "&amp;RIGHT('記録入力1'!N224,5))</f>
      </c>
      <c r="J222" s="25"/>
      <c r="K222" s="6" t="e">
        <f>IF(B222="","",'記録入力1'!I232)</f>
        <v>#N/A</v>
      </c>
    </row>
    <row r="223" spans="1:11" s="22" customFormat="1" ht="13.5">
      <c r="A223" s="23" t="e">
        <f>IF(B223="","",'記録入力1'!C225)</f>
        <v>#N/A</v>
      </c>
      <c r="B223" s="24" t="e">
        <f>VLOOKUP($H223,'男子選手'!$B$2:$G$158,6,FALSE)</f>
        <v>#N/A</v>
      </c>
      <c r="C223" s="24">
        <f>IF($H223="","",VLOOKUP($H223,'男子選手'!$B$2:$D$158,2,FALSE))</f>
      </c>
      <c r="D223" s="24">
        <f>IF($H223="","",VLOOKUP($H223,'男子選手'!$B$2:$D$158,3,FALSE))</f>
      </c>
      <c r="E223" s="24">
        <f t="shared" si="8"/>
      </c>
      <c r="F223" s="24">
        <f t="shared" si="9"/>
      </c>
      <c r="G223" s="24">
        <f>IF(H223="","",VALUE(MID(VLOOKUP($H223,'男子選手'!$B$2:$G$158,6,FALSE),2,6)))</f>
      </c>
      <c r="H223" s="25">
        <f>'記録入力1'!J225</f>
      </c>
      <c r="I223" s="25">
        <f>IF(H223="","",VLOOKUP('記録入力1'!C225,'初期設定1'!$C$18:$F$59,3,FALSE)&amp;" "&amp;RIGHT('記録入力1'!N225,5))</f>
      </c>
      <c r="J223" s="25"/>
      <c r="K223" s="6" t="e">
        <f>IF(B223="","",'記録入力1'!I233)</f>
        <v>#N/A</v>
      </c>
    </row>
    <row r="224" spans="1:11" s="22" customFormat="1" ht="13.5">
      <c r="A224" s="23" t="e">
        <f>IF(B224="","",'記録入力1'!C226)</f>
        <v>#N/A</v>
      </c>
      <c r="B224" s="24" t="e">
        <f>VLOOKUP($H224,'男子選手'!$B$2:$G$158,6,FALSE)</f>
        <v>#N/A</v>
      </c>
      <c r="C224" s="24">
        <f>IF($H224="","",VLOOKUP($H224,'男子選手'!$B$2:$D$158,2,FALSE))</f>
      </c>
      <c r="D224" s="24">
        <f>IF($H224="","",VLOOKUP($H224,'男子選手'!$B$2:$D$158,3,FALSE))</f>
      </c>
      <c r="E224" s="24">
        <f t="shared" si="8"/>
      </c>
      <c r="F224" s="24">
        <f t="shared" si="9"/>
      </c>
      <c r="G224" s="24">
        <f>IF(H224="","",VALUE(MID(VLOOKUP($H224,'男子選手'!$B$2:$G$158,6,FALSE),2,6)))</f>
      </c>
      <c r="H224" s="25">
        <f>'記録入力1'!J226</f>
      </c>
      <c r="I224" s="25">
        <f>IF(H224="","",VLOOKUP('記録入力1'!C226,'初期設定1'!$C$18:$F$59,3,FALSE)&amp;" "&amp;RIGHT('記録入力1'!N226,5))</f>
      </c>
      <c r="J224" s="25"/>
      <c r="K224" s="6" t="e">
        <f>IF(B224="","",'記録入力1'!I234)</f>
        <v>#N/A</v>
      </c>
    </row>
    <row r="225" spans="1:11" s="22" customFormat="1" ht="13.5">
      <c r="A225" s="23" t="e">
        <f>IF(B225="","",'記録入力1'!C227)</f>
        <v>#N/A</v>
      </c>
      <c r="B225" s="24" t="e">
        <f>VLOOKUP($H225,'男子選手'!$B$2:$G$158,6,FALSE)</f>
        <v>#N/A</v>
      </c>
      <c r="C225" s="24">
        <f>IF($H225="","",VLOOKUP($H225,'男子選手'!$B$2:$D$158,2,FALSE))</f>
      </c>
      <c r="D225" s="24">
        <f>IF($H225="","",VLOOKUP($H225,'男子選手'!$B$2:$D$158,3,FALSE))</f>
      </c>
      <c r="E225" s="24">
        <f t="shared" si="8"/>
      </c>
      <c r="F225" s="24">
        <f t="shared" si="9"/>
      </c>
      <c r="G225" s="24">
        <f>IF(H225="","",VALUE(MID(VLOOKUP($H225,'男子選手'!$B$2:$G$158,6,FALSE),2,6)))</f>
      </c>
      <c r="H225" s="25">
        <f>'記録入力1'!J227</f>
      </c>
      <c r="I225" s="25">
        <f>IF(H225="","",VLOOKUP('記録入力1'!C227,'初期設定1'!$C$18:$F$59,3,FALSE)&amp;" "&amp;RIGHT('記録入力1'!N227,5))</f>
      </c>
      <c r="J225" s="25"/>
      <c r="K225" s="6" t="e">
        <f>IF(B225="","",'記録入力1'!I235)</f>
        <v>#N/A</v>
      </c>
    </row>
    <row r="226" spans="1:11" s="22" customFormat="1" ht="13.5">
      <c r="A226" s="23" t="e">
        <f>IF(B226="","",'記録入力1'!C228)</f>
        <v>#N/A</v>
      </c>
      <c r="B226" s="24" t="e">
        <f>VLOOKUP($H226,'男子選手'!$B$2:$G$158,6,FALSE)</f>
        <v>#N/A</v>
      </c>
      <c r="C226" s="24">
        <f>IF($H226="","",VLOOKUP($H226,'男子選手'!$B$2:$D$158,2,FALSE))</f>
      </c>
      <c r="D226" s="24">
        <f>IF($H226="","",VLOOKUP($H226,'男子選手'!$B$2:$D$158,3,FALSE))</f>
      </c>
      <c r="E226" s="24">
        <f t="shared" si="8"/>
      </c>
      <c r="F226" s="24">
        <f t="shared" si="9"/>
      </c>
      <c r="G226" s="24">
        <f>IF(H226="","",VALUE(MID(VLOOKUP($H226,'男子選手'!$B$2:$G$158,6,FALSE),2,6)))</f>
      </c>
      <c r="H226" s="25">
        <f>'記録入力1'!J228</f>
      </c>
      <c r="I226" s="25">
        <f>IF(H226="","",VLOOKUP('記録入力1'!C228,'初期設定1'!$C$18:$F$59,3,FALSE)&amp;" "&amp;RIGHT('記録入力1'!N228,5))</f>
      </c>
      <c r="J226" s="25"/>
      <c r="K226" s="6" t="e">
        <f>IF(B226="","",'記録入力1'!I236)</f>
        <v>#N/A</v>
      </c>
    </row>
    <row r="227" spans="1:11" s="22" customFormat="1" ht="13.5">
      <c r="A227" s="23" t="e">
        <f>IF(B227="","",'記録入力1'!C229)</f>
        <v>#N/A</v>
      </c>
      <c r="B227" s="24" t="e">
        <f>VLOOKUP($H227,'男子選手'!$B$2:$G$158,6,FALSE)</f>
        <v>#N/A</v>
      </c>
      <c r="C227" s="24">
        <f>IF($H227="","",VLOOKUP($H227,'男子選手'!$B$2:$D$158,2,FALSE))</f>
      </c>
      <c r="D227" s="24">
        <f>IF($H227="","",VLOOKUP($H227,'男子選手'!$B$2:$D$158,3,FALSE))</f>
      </c>
      <c r="E227" s="24">
        <f t="shared" si="8"/>
      </c>
      <c r="F227" s="24">
        <f t="shared" si="9"/>
      </c>
      <c r="G227" s="24">
        <f>IF(H227="","",VALUE(MID(VLOOKUP($H227,'男子選手'!$B$2:$G$158,6,FALSE),2,6)))</f>
      </c>
      <c r="H227" s="25">
        <f>'記録入力1'!J229</f>
      </c>
      <c r="I227" s="25">
        <f>IF(H227="","",VLOOKUP('記録入力1'!C229,'初期設定1'!$C$18:$F$59,3,FALSE)&amp;" "&amp;RIGHT('記録入力1'!N229,5))</f>
      </c>
      <c r="J227" s="25"/>
      <c r="K227" s="6" t="e">
        <f>IF(B227="","",'記録入力1'!I237)</f>
        <v>#N/A</v>
      </c>
    </row>
    <row r="228" spans="1:11" s="22" customFormat="1" ht="13.5">
      <c r="A228" s="23" t="e">
        <f>IF(B228="","",'記録入力1'!C230)</f>
        <v>#N/A</v>
      </c>
      <c r="B228" s="24" t="e">
        <f>VLOOKUP($H228,'男子選手'!$B$2:$G$158,6,FALSE)</f>
        <v>#N/A</v>
      </c>
      <c r="C228" s="24">
        <f>IF($H228="","",VLOOKUP($H228,'男子選手'!$B$2:$D$158,2,FALSE))</f>
      </c>
      <c r="D228" s="24">
        <f>IF($H228="","",VLOOKUP($H228,'男子選手'!$B$2:$D$158,3,FALSE))</f>
      </c>
      <c r="E228" s="24">
        <f aca="true" t="shared" si="10" ref="E228:E275">IF(H228="","",1)</f>
      </c>
      <c r="F228" s="24">
        <f aca="true" t="shared" si="11" ref="F228:F275">IF(H228="","",2)</f>
      </c>
      <c r="G228" s="24">
        <f>IF(H228="","",VALUE(MID(VLOOKUP($H228,'男子選手'!$B$2:$G$158,6,FALSE),2,6)))</f>
      </c>
      <c r="H228" s="25">
        <f>'記録入力1'!J230</f>
      </c>
      <c r="I228" s="25">
        <f>IF(H228="","",VLOOKUP('記録入力1'!C230,'初期設定1'!$C$18:$F$59,3,FALSE)&amp;" "&amp;RIGHT('記録入力1'!N230,5))</f>
      </c>
      <c r="J228" s="25"/>
      <c r="K228" s="6" t="e">
        <f>IF(B228="","",'記録入力1'!I238)</f>
        <v>#N/A</v>
      </c>
    </row>
    <row r="229" spans="1:11" s="22" customFormat="1" ht="13.5">
      <c r="A229" s="23" t="e">
        <f>IF(B229="","",'記録入力1'!C231)</f>
        <v>#N/A</v>
      </c>
      <c r="B229" s="24" t="e">
        <f>VLOOKUP($H229,'男子選手'!$B$2:$G$158,6,FALSE)</f>
        <v>#N/A</v>
      </c>
      <c r="C229" s="24">
        <f>IF($H229="","",VLOOKUP($H229,'男子選手'!$B$2:$D$158,2,FALSE))</f>
      </c>
      <c r="D229" s="24">
        <f>IF($H229="","",VLOOKUP($H229,'男子選手'!$B$2:$D$158,3,FALSE))</f>
      </c>
      <c r="E229" s="24">
        <f t="shared" si="10"/>
      </c>
      <c r="F229" s="24">
        <f t="shared" si="11"/>
      </c>
      <c r="G229" s="24">
        <f>IF(H229="","",VALUE(MID(VLOOKUP($H229,'男子選手'!$B$2:$G$158,6,FALSE),2,6)))</f>
      </c>
      <c r="H229" s="25">
        <f>'記録入力1'!J231</f>
      </c>
      <c r="I229" s="25">
        <f>IF(H229="","",VLOOKUP('記録入力1'!C231,'初期設定1'!$C$18:$F$59,3,FALSE)&amp;" "&amp;RIGHT('記録入力1'!N231,5))</f>
      </c>
      <c r="J229" s="25"/>
      <c r="K229" s="6" t="e">
        <f>IF(B229="","",'記録入力1'!I239)</f>
        <v>#N/A</v>
      </c>
    </row>
    <row r="230" spans="1:11" s="22" customFormat="1" ht="13.5">
      <c r="A230" s="23" t="e">
        <f>IF(B230="","",'記録入力1'!C232)</f>
        <v>#N/A</v>
      </c>
      <c r="B230" s="24" t="e">
        <f>VLOOKUP($H230,'男子選手'!$B$2:$G$158,6,FALSE)</f>
        <v>#N/A</v>
      </c>
      <c r="C230" s="24">
        <f>IF($H230="","",VLOOKUP($H230,'男子選手'!$B$2:$D$158,2,FALSE))</f>
      </c>
      <c r="D230" s="24">
        <f>IF($H230="","",VLOOKUP($H230,'男子選手'!$B$2:$D$158,3,FALSE))</f>
      </c>
      <c r="E230" s="24">
        <f t="shared" si="10"/>
      </c>
      <c r="F230" s="24">
        <f t="shared" si="11"/>
      </c>
      <c r="G230" s="24">
        <f>IF(H230="","",VALUE(MID(VLOOKUP($H230,'男子選手'!$B$2:$G$158,6,FALSE),2,6)))</f>
      </c>
      <c r="H230" s="25">
        <f>'記録入力1'!J232</f>
      </c>
      <c r="I230" s="25">
        <f>IF(H230="","",VLOOKUP('記録入力1'!C232,'初期設定1'!$C$18:$F$59,3,FALSE)&amp;" "&amp;RIGHT('記録入力1'!N232,5))</f>
      </c>
      <c r="J230" s="25"/>
      <c r="K230" s="6" t="e">
        <f>IF(B230="","",'記録入力1'!I240)</f>
        <v>#N/A</v>
      </c>
    </row>
    <row r="231" spans="1:11" s="22" customFormat="1" ht="13.5">
      <c r="A231" s="23" t="e">
        <f>IF(B231="","",'記録入力1'!C233)</f>
        <v>#N/A</v>
      </c>
      <c r="B231" s="24" t="e">
        <f>VLOOKUP($H231,'男子選手'!$B$2:$G$158,6,FALSE)</f>
        <v>#N/A</v>
      </c>
      <c r="C231" s="24">
        <f>IF($H231="","",VLOOKUP($H231,'男子選手'!$B$2:$D$158,2,FALSE))</f>
      </c>
      <c r="D231" s="24">
        <f>IF($H231="","",VLOOKUP($H231,'男子選手'!$B$2:$D$158,3,FALSE))</f>
      </c>
      <c r="E231" s="24">
        <f t="shared" si="10"/>
      </c>
      <c r="F231" s="24">
        <f t="shared" si="11"/>
      </c>
      <c r="G231" s="24">
        <f>IF(H231="","",VALUE(MID(VLOOKUP($H231,'男子選手'!$B$2:$G$158,6,FALSE),2,6)))</f>
      </c>
      <c r="H231" s="25">
        <f>'記録入力1'!J233</f>
      </c>
      <c r="I231" s="25">
        <f>IF(H231="","",VLOOKUP('記録入力1'!C233,'初期設定1'!$C$18:$F$59,3,FALSE)&amp;" "&amp;RIGHT('記録入力1'!N233,5))</f>
      </c>
      <c r="J231" s="25"/>
      <c r="K231" s="6" t="e">
        <f>IF(B231="","",'記録入力1'!I241)</f>
        <v>#N/A</v>
      </c>
    </row>
    <row r="232" spans="1:11" s="22" customFormat="1" ht="13.5">
      <c r="A232" s="23" t="e">
        <f>IF(B232="","",'記録入力1'!C234)</f>
        <v>#N/A</v>
      </c>
      <c r="B232" s="24" t="e">
        <f>VLOOKUP($H232,'男子選手'!$B$2:$G$158,6,FALSE)</f>
        <v>#N/A</v>
      </c>
      <c r="C232" s="24">
        <f>IF($H232="","",VLOOKUP($H232,'男子選手'!$B$2:$D$158,2,FALSE))</f>
      </c>
      <c r="D232" s="24">
        <f>IF($H232="","",VLOOKUP($H232,'男子選手'!$B$2:$D$158,3,FALSE))</f>
      </c>
      <c r="E232" s="24">
        <f t="shared" si="10"/>
      </c>
      <c r="F232" s="24">
        <f t="shared" si="11"/>
      </c>
      <c r="G232" s="24">
        <f>IF(H232="","",VALUE(MID(VLOOKUP($H232,'男子選手'!$B$2:$G$158,6,FALSE),2,6)))</f>
      </c>
      <c r="H232" s="25">
        <f>'記録入力1'!J234</f>
      </c>
      <c r="I232" s="25">
        <f>IF(H232="","",VLOOKUP('記録入力1'!C234,'初期設定1'!$C$18:$F$59,3,FALSE)&amp;" "&amp;RIGHT('記録入力1'!N234,5))</f>
      </c>
      <c r="J232" s="25"/>
      <c r="K232" s="6" t="e">
        <f>IF(B232="","",'記録入力1'!I242)</f>
        <v>#N/A</v>
      </c>
    </row>
    <row r="233" spans="1:11" s="22" customFormat="1" ht="13.5">
      <c r="A233" s="23" t="e">
        <f>IF(B233="","",'記録入力1'!C235)</f>
        <v>#N/A</v>
      </c>
      <c r="B233" s="24" t="e">
        <f>VLOOKUP($H233,'男子選手'!$B$2:$G$158,6,FALSE)</f>
        <v>#N/A</v>
      </c>
      <c r="C233" s="24">
        <f>IF($H233="","",VLOOKUP($H233,'男子選手'!$B$2:$D$158,2,FALSE))</f>
      </c>
      <c r="D233" s="24">
        <f>IF($H233="","",VLOOKUP($H233,'男子選手'!$B$2:$D$158,3,FALSE))</f>
      </c>
      <c r="E233" s="24">
        <f t="shared" si="10"/>
      </c>
      <c r="F233" s="24">
        <f t="shared" si="11"/>
      </c>
      <c r="G233" s="24">
        <f>IF(H233="","",VALUE(MID(VLOOKUP($H233,'男子選手'!$B$2:$G$158,6,FALSE),2,6)))</f>
      </c>
      <c r="H233" s="25">
        <f>'記録入力1'!J235</f>
      </c>
      <c r="I233" s="25">
        <f>IF(H233="","",VLOOKUP('記録入力1'!C235,'初期設定1'!$C$18:$F$59,3,FALSE)&amp;" "&amp;RIGHT('記録入力1'!N235,5))</f>
      </c>
      <c r="J233" s="25"/>
      <c r="K233" s="6" t="e">
        <f>IF(B233="","",'記録入力1'!I243)</f>
        <v>#N/A</v>
      </c>
    </row>
    <row r="234" spans="1:11" s="22" customFormat="1" ht="13.5">
      <c r="A234" s="23" t="e">
        <f>IF(B234="","",'記録入力1'!C236)</f>
        <v>#N/A</v>
      </c>
      <c r="B234" s="24" t="e">
        <f>VLOOKUP($H234,'男子選手'!$B$2:$G$158,6,FALSE)</f>
        <v>#N/A</v>
      </c>
      <c r="C234" s="24">
        <f>IF($H234="","",VLOOKUP($H234,'男子選手'!$B$2:$D$158,2,FALSE))</f>
      </c>
      <c r="D234" s="24">
        <f>IF($H234="","",VLOOKUP($H234,'男子選手'!$B$2:$D$158,3,FALSE))</f>
      </c>
      <c r="E234" s="24">
        <f t="shared" si="10"/>
      </c>
      <c r="F234" s="24">
        <f t="shared" si="11"/>
      </c>
      <c r="G234" s="24">
        <f>IF(H234="","",VALUE(MID(VLOOKUP($H234,'男子選手'!$B$2:$G$158,6,FALSE),2,6)))</f>
      </c>
      <c r="H234" s="25">
        <f>'記録入力1'!J236</f>
      </c>
      <c r="I234" s="25">
        <f>IF(H234="","",VLOOKUP('記録入力1'!C236,'初期設定1'!$C$18:$F$59,3,FALSE)&amp;" "&amp;RIGHT('記録入力1'!N236,5))</f>
      </c>
      <c r="J234" s="25"/>
      <c r="K234" s="6" t="e">
        <f>IF(B234="","",'記録入力1'!I244)</f>
        <v>#N/A</v>
      </c>
    </row>
    <row r="235" spans="1:11" s="22" customFormat="1" ht="13.5">
      <c r="A235" s="23" t="e">
        <f>IF(B235="","",'記録入力1'!C237)</f>
        <v>#N/A</v>
      </c>
      <c r="B235" s="24" t="e">
        <f>VLOOKUP($H235,'男子選手'!$B$2:$G$158,6,FALSE)</f>
        <v>#N/A</v>
      </c>
      <c r="C235" s="24">
        <f>IF($H235="","",VLOOKUP($H235,'男子選手'!$B$2:$D$158,2,FALSE))</f>
      </c>
      <c r="D235" s="24">
        <f>IF($H235="","",VLOOKUP($H235,'男子選手'!$B$2:$D$158,3,FALSE))</f>
      </c>
      <c r="E235" s="24">
        <f t="shared" si="10"/>
      </c>
      <c r="F235" s="24">
        <f t="shared" si="11"/>
      </c>
      <c r="G235" s="24">
        <f>IF(H235="","",VALUE(MID(VLOOKUP($H235,'男子選手'!$B$2:$G$158,6,FALSE),2,6)))</f>
      </c>
      <c r="H235" s="25">
        <f>'記録入力1'!J237</f>
      </c>
      <c r="I235" s="25">
        <f>IF(H235="","",VLOOKUP('記録入力1'!C237,'初期設定1'!$C$18:$F$59,3,FALSE)&amp;" "&amp;RIGHT('記録入力1'!N237,5))</f>
      </c>
      <c r="J235" s="25"/>
      <c r="K235" s="6" t="e">
        <f>IF(B235="","",'記録入力1'!I245)</f>
        <v>#N/A</v>
      </c>
    </row>
    <row r="236" spans="1:11" s="22" customFormat="1" ht="13.5">
      <c r="A236" s="23" t="e">
        <f>IF(B236="","",'記録入力1'!C238)</f>
        <v>#N/A</v>
      </c>
      <c r="B236" s="24" t="e">
        <f>VLOOKUP($H236,'男子選手'!$B$2:$G$158,6,FALSE)</f>
        <v>#N/A</v>
      </c>
      <c r="C236" s="24">
        <f>IF($H236="","",VLOOKUP($H236,'男子選手'!$B$2:$D$158,2,FALSE))</f>
      </c>
      <c r="D236" s="24">
        <f>IF($H236="","",VLOOKUP($H236,'男子選手'!$B$2:$D$158,3,FALSE))</f>
      </c>
      <c r="E236" s="24">
        <f t="shared" si="10"/>
      </c>
      <c r="F236" s="24">
        <f t="shared" si="11"/>
      </c>
      <c r="G236" s="24">
        <f>IF(H236="","",VALUE(MID(VLOOKUP($H236,'男子選手'!$B$2:$G$158,6,FALSE),2,6)))</f>
      </c>
      <c r="H236" s="25">
        <f>'記録入力1'!J238</f>
      </c>
      <c r="I236" s="25">
        <f>IF(H236="","",VLOOKUP('記録入力1'!C238,'初期設定1'!$C$18:$F$59,3,FALSE)&amp;" "&amp;RIGHT('記録入力1'!N238,5))</f>
      </c>
      <c r="J236" s="25"/>
      <c r="K236" s="6" t="e">
        <f>IF(B236="","",'記録入力1'!I246)</f>
        <v>#N/A</v>
      </c>
    </row>
    <row r="237" spans="1:11" s="22" customFormat="1" ht="13.5">
      <c r="A237" s="23" t="e">
        <f>IF(B237="","",'記録入力1'!C239)</f>
        <v>#N/A</v>
      </c>
      <c r="B237" s="24" t="e">
        <f>VLOOKUP($H237,'男子選手'!$B$2:$G$158,6,FALSE)</f>
        <v>#N/A</v>
      </c>
      <c r="C237" s="24">
        <f>IF($H237="","",VLOOKUP($H237,'男子選手'!$B$2:$D$158,2,FALSE))</f>
      </c>
      <c r="D237" s="24">
        <f>IF($H237="","",VLOOKUP($H237,'男子選手'!$B$2:$D$158,3,FALSE))</f>
      </c>
      <c r="E237" s="24">
        <f t="shared" si="10"/>
      </c>
      <c r="F237" s="24">
        <f t="shared" si="11"/>
      </c>
      <c r="G237" s="24">
        <f>IF(H237="","",VALUE(MID(VLOOKUP($H237,'男子選手'!$B$2:$G$158,6,FALSE),2,6)))</f>
      </c>
      <c r="H237" s="25">
        <f>'記録入力1'!J239</f>
      </c>
      <c r="I237" s="25">
        <f>IF(H237="","",VLOOKUP('記録入力1'!C239,'初期設定1'!$C$18:$F$59,3,FALSE)&amp;" "&amp;RIGHT('記録入力1'!N239,5))</f>
      </c>
      <c r="J237" s="25"/>
      <c r="K237" s="6" t="e">
        <f>IF(B237="","",'記録入力1'!I247)</f>
        <v>#N/A</v>
      </c>
    </row>
    <row r="238" spans="1:11" s="22" customFormat="1" ht="13.5">
      <c r="A238" s="23" t="e">
        <f>IF(B238="","",'記録入力1'!C240)</f>
        <v>#N/A</v>
      </c>
      <c r="B238" s="24" t="e">
        <f>VLOOKUP($H238,'男子選手'!$B$2:$G$158,6,FALSE)</f>
        <v>#N/A</v>
      </c>
      <c r="C238" s="24">
        <f>IF($H238="","",VLOOKUP($H238,'男子選手'!$B$2:$D$158,2,FALSE))</f>
      </c>
      <c r="D238" s="24">
        <f>IF($H238="","",VLOOKUP($H238,'男子選手'!$B$2:$D$158,3,FALSE))</f>
      </c>
      <c r="E238" s="24">
        <f t="shared" si="10"/>
      </c>
      <c r="F238" s="24">
        <f t="shared" si="11"/>
      </c>
      <c r="G238" s="24">
        <f>IF(H238="","",VALUE(MID(VLOOKUP($H238,'男子選手'!$B$2:$G$158,6,FALSE),2,6)))</f>
      </c>
      <c r="H238" s="25">
        <f>'記録入力1'!J240</f>
      </c>
      <c r="I238" s="25">
        <f>IF(H238="","",VLOOKUP('記録入力1'!C240,'初期設定1'!$C$18:$F$59,3,FALSE)&amp;" "&amp;RIGHT('記録入力1'!N240,5))</f>
      </c>
      <c r="J238" s="25"/>
      <c r="K238" s="6" t="e">
        <f>IF(B238="","",'記録入力1'!I248)</f>
        <v>#N/A</v>
      </c>
    </row>
    <row r="239" spans="1:11" s="22" customFormat="1" ht="13.5">
      <c r="A239" s="23" t="e">
        <f>IF(B239="","",'記録入力1'!C241)</f>
        <v>#N/A</v>
      </c>
      <c r="B239" s="24" t="e">
        <f>VLOOKUP($H239,'男子選手'!$B$2:$G$158,6,FALSE)</f>
        <v>#N/A</v>
      </c>
      <c r="C239" s="24">
        <f>IF($H239="","",VLOOKUP($H239,'男子選手'!$B$2:$D$158,2,FALSE))</f>
      </c>
      <c r="D239" s="24">
        <f>IF($H239="","",VLOOKUP($H239,'男子選手'!$B$2:$D$158,3,FALSE))</f>
      </c>
      <c r="E239" s="24">
        <f t="shared" si="10"/>
      </c>
      <c r="F239" s="24">
        <f t="shared" si="11"/>
      </c>
      <c r="G239" s="24">
        <f>IF(H239="","",VALUE(MID(VLOOKUP($H239,'男子選手'!$B$2:$G$158,6,FALSE),2,6)))</f>
      </c>
      <c r="H239" s="25">
        <f>'記録入力1'!J241</f>
      </c>
      <c r="I239" s="25">
        <f>IF(H239="","",VLOOKUP('記録入力1'!C241,'初期設定1'!$C$18:$F$59,3,FALSE)&amp;" "&amp;RIGHT('記録入力1'!N241,5))</f>
      </c>
      <c r="J239" s="25"/>
      <c r="K239" s="6" t="e">
        <f>IF(B239="","",'記録入力1'!I249)</f>
        <v>#N/A</v>
      </c>
    </row>
    <row r="240" spans="1:11" s="22" customFormat="1" ht="13.5">
      <c r="A240" s="23" t="e">
        <f>IF(B240="","",'記録入力1'!C242)</f>
        <v>#N/A</v>
      </c>
      <c r="B240" s="24" t="e">
        <f>VLOOKUP($H240,'男子選手'!$B$2:$G$158,6,FALSE)</f>
        <v>#N/A</v>
      </c>
      <c r="C240" s="24">
        <f>IF($H240="","",VLOOKUP($H240,'男子選手'!$B$2:$D$158,2,FALSE))</f>
      </c>
      <c r="D240" s="24">
        <f>IF($H240="","",VLOOKUP($H240,'男子選手'!$B$2:$D$158,3,FALSE))</f>
      </c>
      <c r="E240" s="24">
        <f t="shared" si="10"/>
      </c>
      <c r="F240" s="24">
        <f t="shared" si="11"/>
      </c>
      <c r="G240" s="24">
        <f>IF(H240="","",VALUE(MID(VLOOKUP($H240,'男子選手'!$B$2:$G$158,6,FALSE),2,6)))</f>
      </c>
      <c r="H240" s="25">
        <f>'記録入力1'!J242</f>
      </c>
      <c r="I240" s="25">
        <f>IF(H240="","",VLOOKUP('記録入力1'!C242,'初期設定1'!$C$18:$F$59,3,FALSE)&amp;" "&amp;RIGHT('記録入力1'!N242,5))</f>
      </c>
      <c r="J240" s="25"/>
      <c r="K240" s="6" t="e">
        <f>IF(B240="","",'記録入力1'!I250)</f>
        <v>#N/A</v>
      </c>
    </row>
    <row r="241" spans="1:11" s="22" customFormat="1" ht="13.5">
      <c r="A241" s="23" t="e">
        <f>IF(B241="","",'記録入力1'!C243)</f>
        <v>#N/A</v>
      </c>
      <c r="B241" s="24" t="e">
        <f>VLOOKUP($H241,'男子選手'!$B$2:$G$158,6,FALSE)</f>
        <v>#N/A</v>
      </c>
      <c r="C241" s="24">
        <f>IF($H241="","",VLOOKUP($H241,'男子選手'!$B$2:$D$158,2,FALSE))</f>
      </c>
      <c r="D241" s="24">
        <f>IF($H241="","",VLOOKUP($H241,'男子選手'!$B$2:$D$158,3,FALSE))</f>
      </c>
      <c r="E241" s="24">
        <f t="shared" si="10"/>
      </c>
      <c r="F241" s="24">
        <f t="shared" si="11"/>
      </c>
      <c r="G241" s="24">
        <f>IF(H241="","",VALUE(MID(VLOOKUP($H241,'男子選手'!$B$2:$G$158,6,FALSE),2,6)))</f>
      </c>
      <c r="H241" s="25">
        <f>'記録入力1'!J243</f>
      </c>
      <c r="I241" s="25">
        <f>IF(H241="","",VLOOKUP('記録入力1'!C243,'初期設定1'!$C$18:$F$59,3,FALSE)&amp;" "&amp;RIGHT('記録入力1'!N243,5))</f>
      </c>
      <c r="J241" s="25"/>
      <c r="K241" s="6" t="e">
        <f>IF(B241="","",'記録入力1'!I251)</f>
        <v>#N/A</v>
      </c>
    </row>
    <row r="242" spans="1:11" s="22" customFormat="1" ht="13.5">
      <c r="A242" s="23" t="e">
        <f>IF(B242="","",'記録入力1'!C244)</f>
        <v>#N/A</v>
      </c>
      <c r="B242" s="24" t="e">
        <f>VLOOKUP($H242,'男子選手'!$B$2:$G$158,6,FALSE)</f>
        <v>#N/A</v>
      </c>
      <c r="C242" s="24">
        <f>IF($H242="","",VLOOKUP($H242,'男子選手'!$B$2:$D$158,2,FALSE))</f>
      </c>
      <c r="D242" s="24">
        <f>IF($H242="","",VLOOKUP($H242,'男子選手'!$B$2:$D$158,3,FALSE))</f>
      </c>
      <c r="E242" s="24">
        <f t="shared" si="10"/>
      </c>
      <c r="F242" s="24">
        <f t="shared" si="11"/>
      </c>
      <c r="G242" s="24">
        <f>IF(H242="","",VALUE(MID(VLOOKUP($H242,'男子選手'!$B$2:$G$158,6,FALSE),2,6)))</f>
      </c>
      <c r="H242" s="25">
        <f>'記録入力1'!J244</f>
      </c>
      <c r="I242" s="25">
        <f>IF(H242="","",VLOOKUP('記録入力1'!C244,'初期設定1'!$C$18:$F$59,3,FALSE)&amp;" "&amp;RIGHT('記録入力1'!N244,5))</f>
      </c>
      <c r="J242" s="25"/>
      <c r="K242" s="6" t="e">
        <f>IF(B242="","",'記録入力1'!I252)</f>
        <v>#N/A</v>
      </c>
    </row>
    <row r="243" spans="1:11" s="22" customFormat="1" ht="13.5">
      <c r="A243" s="23" t="e">
        <f>IF(B243="","",'記録入力1'!C245)</f>
        <v>#N/A</v>
      </c>
      <c r="B243" s="24" t="e">
        <f>VLOOKUP($H243,'男子選手'!$B$2:$G$158,6,FALSE)</f>
        <v>#N/A</v>
      </c>
      <c r="C243" s="24">
        <f>IF($H243="","",VLOOKUP($H243,'男子選手'!$B$2:$D$158,2,FALSE))</f>
      </c>
      <c r="D243" s="24">
        <f>IF($H243="","",VLOOKUP($H243,'男子選手'!$B$2:$D$158,3,FALSE))</f>
      </c>
      <c r="E243" s="24">
        <f t="shared" si="10"/>
      </c>
      <c r="F243" s="24">
        <f t="shared" si="11"/>
      </c>
      <c r="G243" s="24">
        <f>IF(H243="","",VALUE(MID(VLOOKUP($H243,'男子選手'!$B$2:$G$158,6,FALSE),2,6)))</f>
      </c>
      <c r="H243" s="25">
        <f>'記録入力1'!J245</f>
      </c>
      <c r="I243" s="25">
        <f>IF(H243="","",VLOOKUP('記録入力1'!C245,'初期設定1'!$C$18:$F$59,3,FALSE)&amp;" "&amp;RIGHT('記録入力1'!N245,5))</f>
      </c>
      <c r="J243" s="25"/>
      <c r="K243" s="6" t="e">
        <f>IF(B243="","",'記録入力1'!I253)</f>
        <v>#N/A</v>
      </c>
    </row>
    <row r="244" spans="1:11" s="22" customFormat="1" ht="13.5">
      <c r="A244" s="23" t="e">
        <f>IF(B244="","",'記録入力1'!C246)</f>
        <v>#N/A</v>
      </c>
      <c r="B244" s="24" t="e">
        <f>VLOOKUP($H244,'男子選手'!$B$2:$G$158,6,FALSE)</f>
        <v>#N/A</v>
      </c>
      <c r="C244" s="24">
        <f>IF($H244="","",VLOOKUP($H244,'男子選手'!$B$2:$D$158,2,FALSE))</f>
      </c>
      <c r="D244" s="24">
        <f>IF($H244="","",VLOOKUP($H244,'男子選手'!$B$2:$D$158,3,FALSE))</f>
      </c>
      <c r="E244" s="24">
        <f t="shared" si="10"/>
      </c>
      <c r="F244" s="24">
        <f t="shared" si="11"/>
      </c>
      <c r="G244" s="24">
        <f>IF(H244="","",VALUE(MID(VLOOKUP($H244,'男子選手'!$B$2:$G$158,6,FALSE),2,6)))</f>
      </c>
      <c r="H244" s="25">
        <f>'記録入力1'!J246</f>
      </c>
      <c r="I244" s="25">
        <f>IF(H244="","",VLOOKUP('記録入力1'!C246,'初期設定1'!$C$18:$F$59,3,FALSE)&amp;" "&amp;RIGHT('記録入力1'!N246,5))</f>
      </c>
      <c r="J244" s="25"/>
      <c r="K244" s="6" t="e">
        <f>IF(B244="","",'記録入力1'!I254)</f>
        <v>#N/A</v>
      </c>
    </row>
    <row r="245" spans="1:11" s="22" customFormat="1" ht="13.5">
      <c r="A245" s="23" t="e">
        <f>IF(B245="","",'記録入力1'!C247)</f>
        <v>#N/A</v>
      </c>
      <c r="B245" s="24" t="e">
        <f>VLOOKUP($H245,'男子選手'!$B$2:$G$158,6,FALSE)</f>
        <v>#N/A</v>
      </c>
      <c r="C245" s="24">
        <f>IF($H245="","",VLOOKUP($H245,'男子選手'!$B$2:$D$158,2,FALSE))</f>
      </c>
      <c r="D245" s="24">
        <f>IF($H245="","",VLOOKUP($H245,'男子選手'!$B$2:$D$158,3,FALSE))</f>
      </c>
      <c r="E245" s="24">
        <f t="shared" si="10"/>
      </c>
      <c r="F245" s="24">
        <f t="shared" si="11"/>
      </c>
      <c r="G245" s="24">
        <f>IF(H245="","",VALUE(MID(VLOOKUP($H245,'男子選手'!$B$2:$G$158,6,FALSE),2,6)))</f>
      </c>
      <c r="H245" s="25">
        <f>'記録入力1'!J247</f>
      </c>
      <c r="I245" s="25">
        <f>IF(H245="","",VLOOKUP('記録入力1'!C247,'初期設定1'!$C$18:$F$59,3,FALSE)&amp;" "&amp;RIGHT('記録入力1'!N247,5))</f>
      </c>
      <c r="J245" s="25"/>
      <c r="K245" s="6" t="e">
        <f>IF(B245="","",'記録入力1'!I255)</f>
        <v>#N/A</v>
      </c>
    </row>
    <row r="246" spans="1:11" s="22" customFormat="1" ht="13.5">
      <c r="A246" s="23" t="e">
        <f>IF(B246="","",'記録入力1'!C248)</f>
        <v>#N/A</v>
      </c>
      <c r="B246" s="24" t="e">
        <f>VLOOKUP($H246,'男子選手'!$B$2:$G$158,6,FALSE)</f>
        <v>#N/A</v>
      </c>
      <c r="C246" s="24">
        <f>IF($H246="","",VLOOKUP($H246,'男子選手'!$B$2:$D$158,2,FALSE))</f>
      </c>
      <c r="D246" s="24">
        <f>IF($H246="","",VLOOKUP($H246,'男子選手'!$B$2:$D$158,3,FALSE))</f>
      </c>
      <c r="E246" s="24">
        <f t="shared" si="10"/>
      </c>
      <c r="F246" s="24">
        <f t="shared" si="11"/>
      </c>
      <c r="G246" s="24">
        <f>IF(H246="","",VALUE(MID(VLOOKUP($H246,'男子選手'!$B$2:$G$158,6,FALSE),2,6)))</f>
      </c>
      <c r="H246" s="25">
        <f>'記録入力1'!J248</f>
      </c>
      <c r="I246" s="25">
        <f>IF(H246="","",VLOOKUP('記録入力1'!C248,'初期設定1'!$C$18:$F$59,3,FALSE)&amp;" "&amp;RIGHT('記録入力1'!N248,5))</f>
      </c>
      <c r="J246" s="25"/>
      <c r="K246" s="6" t="e">
        <f>IF(B246="","",'記録入力1'!I256)</f>
        <v>#N/A</v>
      </c>
    </row>
    <row r="247" spans="1:11" s="22" customFormat="1" ht="13.5">
      <c r="A247" s="23" t="e">
        <f>IF(B247="","",'記録入力1'!C249)</f>
        <v>#N/A</v>
      </c>
      <c r="B247" s="24" t="e">
        <f>VLOOKUP($H247,'男子選手'!$B$2:$G$158,6,FALSE)</f>
        <v>#N/A</v>
      </c>
      <c r="C247" s="24">
        <f>IF($H247="","",VLOOKUP($H247,'男子選手'!$B$2:$D$158,2,FALSE))</f>
      </c>
      <c r="D247" s="24">
        <f>IF($H247="","",VLOOKUP($H247,'男子選手'!$B$2:$D$158,3,FALSE))</f>
      </c>
      <c r="E247" s="24">
        <f t="shared" si="10"/>
      </c>
      <c r="F247" s="24">
        <f t="shared" si="11"/>
      </c>
      <c r="G247" s="24">
        <f>IF(H247="","",VALUE(MID(VLOOKUP($H247,'男子選手'!$B$2:$G$158,6,FALSE),2,6)))</f>
      </c>
      <c r="H247" s="25">
        <f>'記録入力1'!J249</f>
      </c>
      <c r="I247" s="25">
        <f>IF(H247="","",VLOOKUP('記録入力1'!C249,'初期設定1'!$C$18:$F$59,3,FALSE)&amp;" "&amp;RIGHT('記録入力1'!N249,5))</f>
      </c>
      <c r="J247" s="25"/>
      <c r="K247" s="6" t="e">
        <f>IF(B247="","",'記録入力1'!I257)</f>
        <v>#N/A</v>
      </c>
    </row>
    <row r="248" spans="1:11" s="22" customFormat="1" ht="13.5">
      <c r="A248" s="23" t="e">
        <f>IF(B248="","",'記録入力1'!C250)</f>
        <v>#N/A</v>
      </c>
      <c r="B248" s="24" t="e">
        <f>VLOOKUP($H248,'男子選手'!$B$2:$G$158,6,FALSE)</f>
        <v>#N/A</v>
      </c>
      <c r="C248" s="24">
        <f>IF($H248="","",VLOOKUP($H248,'男子選手'!$B$2:$D$158,2,FALSE))</f>
      </c>
      <c r="D248" s="24">
        <f>IF($H248="","",VLOOKUP($H248,'男子選手'!$B$2:$D$158,3,FALSE))</f>
      </c>
      <c r="E248" s="24">
        <f t="shared" si="10"/>
      </c>
      <c r="F248" s="24">
        <f t="shared" si="11"/>
      </c>
      <c r="G248" s="24">
        <f>IF(H248="","",VALUE(MID(VLOOKUP($H248,'男子選手'!$B$2:$G$158,6,FALSE),2,6)))</f>
      </c>
      <c r="H248" s="25">
        <f>'記録入力1'!J250</f>
      </c>
      <c r="I248" s="25">
        <f>IF(H248="","",VLOOKUP('記録入力1'!C250,'初期設定1'!$C$18:$F$59,3,FALSE)&amp;" "&amp;RIGHT('記録入力1'!N250,5))</f>
      </c>
      <c r="J248" s="25"/>
      <c r="K248" s="6" t="e">
        <f>IF(B248="","",'記録入力1'!I258)</f>
        <v>#N/A</v>
      </c>
    </row>
    <row r="249" spans="1:11" s="22" customFormat="1" ht="13.5">
      <c r="A249" s="23" t="e">
        <f>IF(B249="","",'記録入力1'!C251)</f>
        <v>#N/A</v>
      </c>
      <c r="B249" s="24" t="e">
        <f>VLOOKUP($H249,'男子選手'!$B$2:$G$158,6,FALSE)</f>
        <v>#N/A</v>
      </c>
      <c r="C249" s="24">
        <f>IF($H249="","",VLOOKUP($H249,'男子選手'!$B$2:$D$158,2,FALSE))</f>
      </c>
      <c r="D249" s="24">
        <f>IF($H249="","",VLOOKUP($H249,'男子選手'!$B$2:$D$158,3,FALSE))</f>
      </c>
      <c r="E249" s="24">
        <f t="shared" si="10"/>
      </c>
      <c r="F249" s="24">
        <f t="shared" si="11"/>
      </c>
      <c r="G249" s="24">
        <f>IF(H249="","",VALUE(MID(VLOOKUP($H249,'男子選手'!$B$2:$G$158,6,FALSE),2,6)))</f>
      </c>
      <c r="H249" s="25">
        <f>'記録入力1'!J251</f>
      </c>
      <c r="I249" s="25">
        <f>IF(H249="","",VLOOKUP('記録入力1'!C251,'初期設定1'!$C$18:$F$59,3,FALSE)&amp;" "&amp;RIGHT('記録入力1'!N251,5))</f>
      </c>
      <c r="J249" s="25"/>
      <c r="K249" s="6" t="e">
        <f>IF(B249="","",'記録入力1'!I259)</f>
        <v>#N/A</v>
      </c>
    </row>
    <row r="250" spans="1:11" s="22" customFormat="1" ht="13.5">
      <c r="A250" s="23" t="e">
        <f>IF(B250="","",'記録入力1'!C252)</f>
        <v>#N/A</v>
      </c>
      <c r="B250" s="24" t="e">
        <f>VLOOKUP($H250,'男子選手'!$B$2:$G$158,6,FALSE)</f>
        <v>#N/A</v>
      </c>
      <c r="C250" s="24">
        <f>IF($H250="","",VLOOKUP($H250,'男子選手'!$B$2:$D$158,2,FALSE))</f>
      </c>
      <c r="D250" s="24">
        <f>IF($H250="","",VLOOKUP($H250,'男子選手'!$B$2:$D$158,3,FALSE))</f>
      </c>
      <c r="E250" s="24">
        <f t="shared" si="10"/>
      </c>
      <c r="F250" s="24">
        <f t="shared" si="11"/>
      </c>
      <c r="G250" s="24">
        <f>IF(H250="","",VALUE(MID(VLOOKUP($H250,'男子選手'!$B$2:$G$158,6,FALSE),2,6)))</f>
      </c>
      <c r="H250" s="25">
        <f>'記録入力1'!J252</f>
      </c>
      <c r="I250" s="25">
        <f>IF(H250="","",VLOOKUP('記録入力1'!C252,'初期設定1'!$C$18:$F$59,3,FALSE)&amp;" "&amp;RIGHT('記録入力1'!N252,5))</f>
      </c>
      <c r="J250" s="25"/>
      <c r="K250" s="6" t="e">
        <f>IF(B250="","",'記録入力1'!I260)</f>
        <v>#N/A</v>
      </c>
    </row>
    <row r="251" spans="1:11" s="22" customFormat="1" ht="13.5">
      <c r="A251" s="23" t="e">
        <f>IF(B251="","",'記録入力1'!C253)</f>
        <v>#N/A</v>
      </c>
      <c r="B251" s="24" t="e">
        <f>VLOOKUP($H251,'男子選手'!$B$2:$G$158,6,FALSE)</f>
        <v>#N/A</v>
      </c>
      <c r="C251" s="24">
        <f>IF($H251="","",VLOOKUP($H251,'男子選手'!$B$2:$D$158,2,FALSE))</f>
      </c>
      <c r="D251" s="24">
        <f>IF($H251="","",VLOOKUP($H251,'男子選手'!$B$2:$D$158,3,FALSE))</f>
      </c>
      <c r="E251" s="24">
        <f t="shared" si="10"/>
      </c>
      <c r="F251" s="24">
        <f t="shared" si="11"/>
      </c>
      <c r="G251" s="24">
        <f>IF(H251="","",VALUE(MID(VLOOKUP($H251,'男子選手'!$B$2:$G$158,6,FALSE),2,6)))</f>
      </c>
      <c r="H251" s="25">
        <f>'記録入力1'!J253</f>
      </c>
      <c r="I251" s="25">
        <f>IF(H251="","",VLOOKUP('記録入力1'!C253,'初期設定1'!$C$18:$F$59,3,FALSE)&amp;" "&amp;RIGHT('記録入力1'!N253,5))</f>
      </c>
      <c r="J251" s="25"/>
      <c r="K251" s="6" t="e">
        <f>IF(B251="","",'記録入力1'!I261)</f>
        <v>#N/A</v>
      </c>
    </row>
    <row r="252" spans="1:11" s="22" customFormat="1" ht="13.5">
      <c r="A252" s="23" t="e">
        <f>IF(B252="","",'記録入力1'!C254)</f>
        <v>#N/A</v>
      </c>
      <c r="B252" s="24" t="e">
        <f>VLOOKUP($H252,'男子選手'!$B$2:$G$158,6,FALSE)</f>
        <v>#N/A</v>
      </c>
      <c r="C252" s="24">
        <f>IF($H252="","",VLOOKUP($H252,'男子選手'!$B$2:$D$158,2,FALSE))</f>
      </c>
      <c r="D252" s="24">
        <f>IF($H252="","",VLOOKUP($H252,'男子選手'!$B$2:$D$158,3,FALSE))</f>
      </c>
      <c r="E252" s="24">
        <f t="shared" si="10"/>
      </c>
      <c r="F252" s="24">
        <f t="shared" si="11"/>
      </c>
      <c r="G252" s="24">
        <f>IF(H252="","",VALUE(MID(VLOOKUP($H252,'男子選手'!$B$2:$G$158,6,FALSE),2,6)))</f>
      </c>
      <c r="H252" s="25">
        <f>'記録入力1'!J254</f>
      </c>
      <c r="I252" s="25">
        <f>IF(H252="","",VLOOKUP('記録入力1'!C254,'初期設定1'!$C$18:$F$59,3,FALSE)&amp;" "&amp;RIGHT('記録入力1'!N254,5))</f>
      </c>
      <c r="J252" s="25"/>
      <c r="K252" s="6" t="e">
        <f>IF(B252="","",'記録入力1'!I262)</f>
        <v>#N/A</v>
      </c>
    </row>
    <row r="253" spans="1:11" s="22" customFormat="1" ht="13.5">
      <c r="A253" s="23" t="e">
        <f>IF(B253="","",'記録入力1'!C255)</f>
        <v>#N/A</v>
      </c>
      <c r="B253" s="24" t="e">
        <f>VLOOKUP($H253,'男子選手'!$B$2:$G$158,6,FALSE)</f>
        <v>#N/A</v>
      </c>
      <c r="C253" s="24">
        <f>IF($H253="","",VLOOKUP($H253,'男子選手'!$B$2:$D$158,2,FALSE))</f>
      </c>
      <c r="D253" s="24">
        <f>IF($H253="","",VLOOKUP($H253,'男子選手'!$B$2:$D$158,3,FALSE))</f>
      </c>
      <c r="E253" s="24">
        <f t="shared" si="10"/>
      </c>
      <c r="F253" s="24">
        <f t="shared" si="11"/>
      </c>
      <c r="G253" s="24">
        <f>IF(H253="","",VALUE(MID(VLOOKUP($H253,'男子選手'!$B$2:$G$158,6,FALSE),2,6)))</f>
      </c>
      <c r="H253" s="25">
        <f>'記録入力1'!J255</f>
      </c>
      <c r="I253" s="25">
        <f>IF(H253="","",VLOOKUP('記録入力1'!C255,'初期設定1'!$C$18:$F$59,3,FALSE)&amp;" "&amp;RIGHT('記録入力1'!N255,5))</f>
      </c>
      <c r="J253" s="25"/>
      <c r="K253" s="6" t="e">
        <f>IF(B253="","",'記録入力1'!I263)</f>
        <v>#N/A</v>
      </c>
    </row>
    <row r="254" spans="1:11" s="22" customFormat="1" ht="13.5">
      <c r="A254" s="23" t="e">
        <f>IF(B254="","",'記録入力1'!C256)</f>
        <v>#N/A</v>
      </c>
      <c r="B254" s="24" t="e">
        <f>VLOOKUP($H254,'男子選手'!$B$2:$G$158,6,FALSE)</f>
        <v>#N/A</v>
      </c>
      <c r="C254" s="24">
        <f>IF($H254="","",VLOOKUP($H254,'男子選手'!$B$2:$D$158,2,FALSE))</f>
      </c>
      <c r="D254" s="24">
        <f>IF($H254="","",VLOOKUP($H254,'男子選手'!$B$2:$D$158,3,FALSE))</f>
      </c>
      <c r="E254" s="24">
        <f t="shared" si="10"/>
      </c>
      <c r="F254" s="24">
        <f t="shared" si="11"/>
      </c>
      <c r="G254" s="24">
        <f>IF(H254="","",VALUE(MID(VLOOKUP($H254,'男子選手'!$B$2:$G$158,6,FALSE),2,6)))</f>
      </c>
      <c r="H254" s="25">
        <f>'記録入力1'!J256</f>
      </c>
      <c r="I254" s="25">
        <f>IF(H254="","",VLOOKUP('記録入力1'!C256,'初期設定1'!$C$18:$F$59,3,FALSE)&amp;" "&amp;RIGHT('記録入力1'!N256,5))</f>
      </c>
      <c r="J254" s="25"/>
      <c r="K254" s="6" t="e">
        <f>IF(B254="","",'記録入力1'!I264)</f>
        <v>#N/A</v>
      </c>
    </row>
    <row r="255" spans="1:11" s="22" customFormat="1" ht="13.5">
      <c r="A255" s="23" t="e">
        <f>IF(B255="","",'記録入力1'!C257)</f>
        <v>#N/A</v>
      </c>
      <c r="B255" s="24" t="e">
        <f>VLOOKUP($H255,'男子選手'!$B$2:$G$158,6,FALSE)</f>
        <v>#N/A</v>
      </c>
      <c r="C255" s="24">
        <f>IF($H255="","",VLOOKUP($H255,'男子選手'!$B$2:$D$158,2,FALSE))</f>
      </c>
      <c r="D255" s="24">
        <f>IF($H255="","",VLOOKUP($H255,'男子選手'!$B$2:$D$158,3,FALSE))</f>
      </c>
      <c r="E255" s="24">
        <f t="shared" si="10"/>
      </c>
      <c r="F255" s="24">
        <f t="shared" si="11"/>
      </c>
      <c r="G255" s="24">
        <f>IF(H255="","",VALUE(MID(VLOOKUP($H255,'男子選手'!$B$2:$G$158,6,FALSE),2,6)))</f>
      </c>
      <c r="H255" s="25">
        <f>'記録入力1'!J257</f>
      </c>
      <c r="I255" s="25">
        <f>IF(H255="","",VLOOKUP('記録入力1'!C257,'初期設定1'!$C$18:$F$59,3,FALSE)&amp;" "&amp;RIGHT('記録入力1'!N257,5))</f>
      </c>
      <c r="J255" s="25"/>
      <c r="K255" s="6" t="e">
        <f>IF(B255="","",'記録入力1'!I265)</f>
        <v>#N/A</v>
      </c>
    </row>
    <row r="256" spans="1:11" s="22" customFormat="1" ht="13.5">
      <c r="A256" s="23" t="e">
        <f>IF(B256="","",'記録入力1'!C258)</f>
        <v>#N/A</v>
      </c>
      <c r="B256" s="24" t="e">
        <f>VLOOKUP($H256,'男子選手'!$B$2:$G$158,6,FALSE)</f>
        <v>#N/A</v>
      </c>
      <c r="C256" s="24">
        <f>IF($H256="","",VLOOKUP($H256,'男子選手'!$B$2:$D$158,2,FALSE))</f>
      </c>
      <c r="D256" s="24">
        <f>IF($H256="","",VLOOKUP($H256,'男子選手'!$B$2:$D$158,3,FALSE))</f>
      </c>
      <c r="E256" s="24">
        <f t="shared" si="10"/>
      </c>
      <c r="F256" s="24">
        <f t="shared" si="11"/>
      </c>
      <c r="G256" s="24">
        <f>IF(H256="","",VALUE(MID(VLOOKUP($H256,'男子選手'!$B$2:$G$158,6,FALSE),2,6)))</f>
      </c>
      <c r="H256" s="25">
        <f>'記録入力1'!J258</f>
      </c>
      <c r="I256" s="25">
        <f>IF(H256="","",VLOOKUP('記録入力1'!C258,'初期設定1'!$C$18:$F$59,3,FALSE)&amp;" "&amp;RIGHT('記録入力1'!N258,5))</f>
      </c>
      <c r="J256" s="25"/>
      <c r="K256" s="6" t="e">
        <f>IF(B256="","",'記録入力1'!I266)</f>
        <v>#N/A</v>
      </c>
    </row>
    <row r="257" spans="1:11" s="22" customFormat="1" ht="13.5">
      <c r="A257" s="23" t="e">
        <f>IF(B257="","",'記録入力1'!C259)</f>
        <v>#N/A</v>
      </c>
      <c r="B257" s="24" t="e">
        <f>VLOOKUP($H257,'男子選手'!$B$2:$G$158,6,FALSE)</f>
        <v>#N/A</v>
      </c>
      <c r="C257" s="24">
        <f>IF($H257="","",VLOOKUP($H257,'男子選手'!$B$2:$D$158,2,FALSE))</f>
      </c>
      <c r="D257" s="24">
        <f>IF($H257="","",VLOOKUP($H257,'男子選手'!$B$2:$D$158,3,FALSE))</f>
      </c>
      <c r="E257" s="24">
        <f t="shared" si="10"/>
      </c>
      <c r="F257" s="24">
        <f t="shared" si="11"/>
      </c>
      <c r="G257" s="24">
        <f>IF(H257="","",VALUE(MID(VLOOKUP($H257,'男子選手'!$B$2:$G$158,6,FALSE),2,6)))</f>
      </c>
      <c r="H257" s="25">
        <f>'記録入力1'!J259</f>
      </c>
      <c r="I257" s="25">
        <f>IF(H257="","",VLOOKUP('記録入力1'!C259,'初期設定1'!$C$18:$F$59,3,FALSE)&amp;" "&amp;RIGHT('記録入力1'!N259,5))</f>
      </c>
      <c r="J257" s="25"/>
      <c r="K257" s="6" t="e">
        <f>IF(B257="","",'記録入力1'!I267)</f>
        <v>#N/A</v>
      </c>
    </row>
    <row r="258" spans="1:11" s="22" customFormat="1" ht="13.5">
      <c r="A258" s="23" t="e">
        <f>IF(B258="","",'記録入力1'!C260)</f>
        <v>#N/A</v>
      </c>
      <c r="B258" s="24" t="e">
        <f>VLOOKUP($H258,'男子選手'!$B$2:$G$158,6,FALSE)</f>
        <v>#N/A</v>
      </c>
      <c r="C258" s="24">
        <f>IF($H258="","",VLOOKUP($H258,'男子選手'!$B$2:$D$158,2,FALSE))</f>
      </c>
      <c r="D258" s="24">
        <f>IF($H258="","",VLOOKUP($H258,'男子選手'!$B$2:$D$158,3,FALSE))</f>
      </c>
      <c r="E258" s="24">
        <f t="shared" si="10"/>
      </c>
      <c r="F258" s="24">
        <f t="shared" si="11"/>
      </c>
      <c r="G258" s="24">
        <f>IF(H258="","",VALUE(MID(VLOOKUP($H258,'男子選手'!$B$2:$G$158,6,FALSE),2,6)))</f>
      </c>
      <c r="H258" s="25">
        <f>'記録入力1'!J260</f>
      </c>
      <c r="I258" s="25">
        <f>IF(H258="","",VLOOKUP('記録入力1'!C260,'初期設定1'!$C$18:$F$59,3,FALSE)&amp;" "&amp;RIGHT('記録入力1'!N260,5))</f>
      </c>
      <c r="J258" s="25"/>
      <c r="K258" s="6" t="e">
        <f>IF(B258="","",'記録入力1'!I268)</f>
        <v>#N/A</v>
      </c>
    </row>
    <row r="259" spans="1:11" s="22" customFormat="1" ht="13.5">
      <c r="A259" s="23" t="e">
        <f>IF(B259="","",'記録入力1'!C261)</f>
        <v>#N/A</v>
      </c>
      <c r="B259" s="24" t="e">
        <f>VLOOKUP($H259,'男子選手'!$B$2:$G$158,6,FALSE)</f>
        <v>#N/A</v>
      </c>
      <c r="C259" s="24">
        <f>IF($H259="","",VLOOKUP($H259,'男子選手'!$B$2:$D$158,2,FALSE))</f>
      </c>
      <c r="D259" s="24">
        <f>IF($H259="","",VLOOKUP($H259,'男子選手'!$B$2:$D$158,3,FALSE))</f>
      </c>
      <c r="E259" s="24">
        <f t="shared" si="10"/>
      </c>
      <c r="F259" s="24">
        <f t="shared" si="11"/>
      </c>
      <c r="G259" s="24">
        <f>IF(H259="","",VALUE(MID(VLOOKUP($H259,'男子選手'!$B$2:$G$158,6,FALSE),2,6)))</f>
      </c>
      <c r="H259" s="25">
        <f>'記録入力1'!J261</f>
      </c>
      <c r="I259" s="25">
        <f>IF(H259="","",VLOOKUP('記録入力1'!C261,'初期設定1'!$C$18:$F$59,3,FALSE)&amp;" "&amp;RIGHT('記録入力1'!N261,5))</f>
      </c>
      <c r="J259" s="25"/>
      <c r="K259" s="6" t="e">
        <f>IF(B259="","",'記録入力1'!I269)</f>
        <v>#N/A</v>
      </c>
    </row>
    <row r="260" spans="1:11" s="22" customFormat="1" ht="13.5">
      <c r="A260" s="23" t="e">
        <f>IF(B260="","",'記録入力1'!C262)</f>
        <v>#N/A</v>
      </c>
      <c r="B260" s="24" t="e">
        <f>VLOOKUP($H260,'男子選手'!$B$2:$G$158,6,FALSE)</f>
        <v>#N/A</v>
      </c>
      <c r="C260" s="24">
        <f>IF($H260="","",VLOOKUP($H260,'男子選手'!$B$2:$D$158,2,FALSE))</f>
      </c>
      <c r="D260" s="24">
        <f>IF($H260="","",VLOOKUP($H260,'男子選手'!$B$2:$D$158,3,FALSE))</f>
      </c>
      <c r="E260" s="24">
        <f t="shared" si="10"/>
      </c>
      <c r="F260" s="24">
        <f t="shared" si="11"/>
      </c>
      <c r="G260" s="24">
        <f>IF(H260="","",VALUE(MID(VLOOKUP($H260,'男子選手'!$B$2:$G$158,6,FALSE),2,6)))</f>
      </c>
      <c r="H260" s="25">
        <f>'記録入力1'!J262</f>
      </c>
      <c r="I260" s="25">
        <f>IF(H260="","",VLOOKUP('記録入力1'!C262,'初期設定1'!$C$18:$F$59,3,FALSE)&amp;" "&amp;RIGHT('記録入力1'!N262,5))</f>
      </c>
      <c r="J260" s="25"/>
      <c r="K260" s="6" t="e">
        <f>IF(B260="","",'記録入力1'!I270)</f>
        <v>#N/A</v>
      </c>
    </row>
    <row r="261" spans="1:11" s="22" customFormat="1" ht="13.5">
      <c r="A261" s="23" t="e">
        <f>IF(B261="","",'記録入力1'!C263)</f>
        <v>#N/A</v>
      </c>
      <c r="B261" s="24" t="e">
        <f>VLOOKUP($H261,'男子選手'!$B$2:$G$158,6,FALSE)</f>
        <v>#N/A</v>
      </c>
      <c r="C261" s="24">
        <f>IF($H261="","",VLOOKUP($H261,'男子選手'!$B$2:$D$158,2,FALSE))</f>
      </c>
      <c r="D261" s="24">
        <f>IF($H261="","",VLOOKUP($H261,'男子選手'!$B$2:$D$158,3,FALSE))</f>
      </c>
      <c r="E261" s="24">
        <f t="shared" si="10"/>
      </c>
      <c r="F261" s="24">
        <f t="shared" si="11"/>
      </c>
      <c r="G261" s="24">
        <f>IF(H261="","",VALUE(MID(VLOOKUP($H261,'男子選手'!$B$2:$G$158,6,FALSE),2,6)))</f>
      </c>
      <c r="H261" s="25">
        <f>'記録入力1'!J263</f>
      </c>
      <c r="I261" s="25">
        <f>IF(H261="","",VLOOKUP('記録入力1'!C263,'初期設定1'!$C$18:$F$59,3,FALSE)&amp;" "&amp;RIGHT('記録入力1'!N263,5))</f>
      </c>
      <c r="J261" s="25"/>
      <c r="K261" s="6" t="e">
        <f>IF(B261="","",'記録入力1'!I271)</f>
        <v>#N/A</v>
      </c>
    </row>
    <row r="262" spans="1:11" s="22" customFormat="1" ht="13.5">
      <c r="A262" s="23" t="e">
        <f>IF(B262="","",'記録入力1'!C264)</f>
        <v>#N/A</v>
      </c>
      <c r="B262" s="24" t="e">
        <f>VLOOKUP($H262,'男子選手'!$B$2:$G$158,6,FALSE)</f>
        <v>#N/A</v>
      </c>
      <c r="C262" s="24">
        <f>IF($H262="","",VLOOKUP($H262,'男子選手'!$B$2:$D$158,2,FALSE))</f>
      </c>
      <c r="D262" s="24">
        <f>IF($H262="","",VLOOKUP($H262,'男子選手'!$B$2:$D$158,3,FALSE))</f>
      </c>
      <c r="E262" s="24">
        <f t="shared" si="10"/>
      </c>
      <c r="F262" s="24">
        <f t="shared" si="11"/>
      </c>
      <c r="G262" s="24">
        <f>IF(H262="","",VALUE(MID(VLOOKUP($H262,'男子選手'!$B$2:$G$158,6,FALSE),2,6)))</f>
      </c>
      <c r="H262" s="25">
        <f>'記録入力1'!J264</f>
      </c>
      <c r="I262" s="25">
        <f>IF(H262="","",VLOOKUP('記録入力1'!C264,'初期設定1'!$C$18:$F$59,3,FALSE)&amp;" "&amp;RIGHT('記録入力1'!N264,5))</f>
      </c>
      <c r="J262" s="25"/>
      <c r="K262" s="6" t="e">
        <f>IF(B262="","",'記録入力1'!I272)</f>
        <v>#N/A</v>
      </c>
    </row>
    <row r="263" spans="1:11" s="22" customFormat="1" ht="13.5">
      <c r="A263" s="23" t="e">
        <f>IF(B263="","",'記録入力1'!C265)</f>
        <v>#N/A</v>
      </c>
      <c r="B263" s="24" t="e">
        <f>VLOOKUP($H263,'男子選手'!$B$2:$G$158,6,FALSE)</f>
        <v>#N/A</v>
      </c>
      <c r="C263" s="24">
        <f>IF($H263="","",VLOOKUP($H263,'男子選手'!$B$2:$D$158,2,FALSE))</f>
      </c>
      <c r="D263" s="24">
        <f>IF($H263="","",VLOOKUP($H263,'男子選手'!$B$2:$D$158,3,FALSE))</f>
      </c>
      <c r="E263" s="24">
        <f t="shared" si="10"/>
      </c>
      <c r="F263" s="24">
        <f t="shared" si="11"/>
      </c>
      <c r="G263" s="24">
        <f>IF(H263="","",VALUE(MID(VLOOKUP($H263,'男子選手'!$B$2:$G$158,6,FALSE),2,6)))</f>
      </c>
      <c r="H263" s="25">
        <f>'記録入力1'!J265</f>
      </c>
      <c r="I263" s="25">
        <f>IF(H263="","",VLOOKUP('記録入力1'!C265,'初期設定1'!$C$18:$F$59,3,FALSE)&amp;" "&amp;RIGHT('記録入力1'!N265,5))</f>
      </c>
      <c r="J263" s="25"/>
      <c r="K263" s="6" t="e">
        <f>IF(B263="","",'記録入力1'!I273)</f>
        <v>#N/A</v>
      </c>
    </row>
    <row r="264" spans="1:11" s="22" customFormat="1" ht="13.5">
      <c r="A264" s="23" t="e">
        <f>IF(B264="","",'記録入力1'!C266)</f>
        <v>#N/A</v>
      </c>
      <c r="B264" s="24" t="e">
        <f>VLOOKUP($H264,'男子選手'!$B$2:$G$158,6,FALSE)</f>
        <v>#N/A</v>
      </c>
      <c r="C264" s="24">
        <f>IF($H264="","",VLOOKUP($H264,'男子選手'!$B$2:$D$158,2,FALSE))</f>
      </c>
      <c r="D264" s="24">
        <f>IF($H264="","",VLOOKUP($H264,'男子選手'!$B$2:$D$158,3,FALSE))</f>
      </c>
      <c r="E264" s="24">
        <f t="shared" si="10"/>
      </c>
      <c r="F264" s="24">
        <f t="shared" si="11"/>
      </c>
      <c r="G264" s="24">
        <f>IF(H264="","",VALUE(MID(VLOOKUP($H264,'男子選手'!$B$2:$G$158,6,FALSE),2,6)))</f>
      </c>
      <c r="H264" s="25">
        <f>'記録入力1'!J266</f>
      </c>
      <c r="I264" s="25">
        <f>IF(H264="","",VLOOKUP('記録入力1'!C266,'初期設定1'!$C$18:$F$59,3,FALSE)&amp;" "&amp;RIGHT('記録入力1'!N266,5))</f>
      </c>
      <c r="J264" s="25"/>
      <c r="K264" s="6" t="e">
        <f>IF(B264="","",'記録入力1'!I274)</f>
        <v>#N/A</v>
      </c>
    </row>
    <row r="265" spans="1:11" s="22" customFormat="1" ht="13.5">
      <c r="A265" s="23" t="e">
        <f>IF(B265="","",'記録入力1'!C267)</f>
        <v>#N/A</v>
      </c>
      <c r="B265" s="24" t="e">
        <f>VLOOKUP($H265,'男子選手'!$B$2:$G$158,6,FALSE)</f>
        <v>#N/A</v>
      </c>
      <c r="C265" s="24">
        <f>IF($H265="","",VLOOKUP($H265,'男子選手'!$B$2:$D$158,2,FALSE))</f>
      </c>
      <c r="D265" s="24">
        <f>IF($H265="","",VLOOKUP($H265,'男子選手'!$B$2:$D$158,3,FALSE))</f>
      </c>
      <c r="E265" s="24">
        <f t="shared" si="10"/>
      </c>
      <c r="F265" s="24">
        <f t="shared" si="11"/>
      </c>
      <c r="G265" s="24">
        <f>IF(H265="","",VALUE(MID(VLOOKUP($H265,'男子選手'!$B$2:$G$158,6,FALSE),2,6)))</f>
      </c>
      <c r="H265" s="25">
        <f>'記録入力1'!J267</f>
      </c>
      <c r="I265" s="25">
        <f>IF(H265="","",VLOOKUP('記録入力1'!C267,'初期設定1'!$C$18:$F$59,3,FALSE)&amp;" "&amp;RIGHT('記録入力1'!N267,5))</f>
      </c>
      <c r="J265" s="25"/>
      <c r="K265" s="6" t="e">
        <f>IF(B265="","",'記録入力1'!I275)</f>
        <v>#N/A</v>
      </c>
    </row>
    <row r="266" spans="1:11" s="22" customFormat="1" ht="13.5">
      <c r="A266" s="23" t="e">
        <f>IF(B266="","",'記録入力1'!C268)</f>
        <v>#N/A</v>
      </c>
      <c r="B266" s="24" t="e">
        <f>VLOOKUP($H266,'男子選手'!$B$2:$G$158,6,FALSE)</f>
        <v>#N/A</v>
      </c>
      <c r="C266" s="24">
        <f>IF($H266="","",VLOOKUP($H266,'男子選手'!$B$2:$D$158,2,FALSE))</f>
      </c>
      <c r="D266" s="24">
        <f>IF($H266="","",VLOOKUP($H266,'男子選手'!$B$2:$D$158,3,FALSE))</f>
      </c>
      <c r="E266" s="24">
        <f t="shared" si="10"/>
      </c>
      <c r="F266" s="24">
        <f t="shared" si="11"/>
      </c>
      <c r="G266" s="24">
        <f>IF(H266="","",VALUE(MID(VLOOKUP($H266,'男子選手'!$B$2:$G$158,6,FALSE),2,6)))</f>
      </c>
      <c r="H266" s="25">
        <f>'記録入力1'!J268</f>
      </c>
      <c r="I266" s="25">
        <f>IF(H266="","",VLOOKUP('記録入力1'!C268,'初期設定1'!$C$18:$F$59,3,FALSE)&amp;" "&amp;RIGHT('記録入力1'!N268,5))</f>
      </c>
      <c r="J266" s="25"/>
      <c r="K266" s="6" t="e">
        <f>IF(B266="","",'記録入力1'!I276)</f>
        <v>#N/A</v>
      </c>
    </row>
    <row r="267" spans="1:11" s="22" customFormat="1" ht="13.5">
      <c r="A267" s="23" t="e">
        <f>IF(B267="","",'記録入力1'!C269)</f>
        <v>#N/A</v>
      </c>
      <c r="B267" s="24" t="e">
        <f>VLOOKUP($H267,'男子選手'!$B$2:$G$158,6,FALSE)</f>
        <v>#N/A</v>
      </c>
      <c r="C267" s="24">
        <f>IF($H267="","",VLOOKUP($H267,'男子選手'!$B$2:$D$158,2,FALSE))</f>
      </c>
      <c r="D267" s="24">
        <f>IF($H267="","",VLOOKUP($H267,'男子選手'!$B$2:$D$158,3,FALSE))</f>
      </c>
      <c r="E267" s="24">
        <f t="shared" si="10"/>
      </c>
      <c r="F267" s="24">
        <f t="shared" si="11"/>
      </c>
      <c r="G267" s="24">
        <f>IF(H267="","",VALUE(MID(VLOOKUP($H267,'男子選手'!$B$2:$G$158,6,FALSE),2,6)))</f>
      </c>
      <c r="H267" s="25">
        <f>'記録入力1'!J269</f>
      </c>
      <c r="I267" s="25">
        <f>IF(H267="","",VLOOKUP('記録入力1'!C269,'初期設定1'!$C$18:$F$59,3,FALSE)&amp;" "&amp;RIGHT('記録入力1'!N269,5))</f>
      </c>
      <c r="J267" s="25"/>
      <c r="K267" s="6" t="e">
        <f>IF(B267="","",'記録入力1'!I277)</f>
        <v>#N/A</v>
      </c>
    </row>
    <row r="268" spans="1:11" s="22" customFormat="1" ht="13.5">
      <c r="A268" s="23" t="e">
        <f>IF(B268="","",'記録入力1'!C270)</f>
        <v>#N/A</v>
      </c>
      <c r="B268" s="24" t="e">
        <f>VLOOKUP($H268,'男子選手'!$B$2:$G$158,6,FALSE)</f>
        <v>#N/A</v>
      </c>
      <c r="C268" s="24">
        <f>IF($H268="","",VLOOKUP($H268,'男子選手'!$B$2:$D$158,2,FALSE))</f>
      </c>
      <c r="D268" s="24">
        <f>IF($H268="","",VLOOKUP($H268,'男子選手'!$B$2:$D$158,3,FALSE))</f>
      </c>
      <c r="E268" s="24">
        <f t="shared" si="10"/>
      </c>
      <c r="F268" s="24">
        <f t="shared" si="11"/>
      </c>
      <c r="G268" s="24">
        <f>IF(H268="","",VALUE(MID(VLOOKUP($H268,'男子選手'!$B$2:$G$158,6,FALSE),2,6)))</f>
      </c>
      <c r="H268" s="25">
        <f>'記録入力1'!J270</f>
      </c>
      <c r="I268" s="25">
        <f>IF(H268="","",VLOOKUP('記録入力1'!C270,'初期設定1'!$C$18:$F$59,3,FALSE)&amp;" "&amp;RIGHT('記録入力1'!N270,5))</f>
      </c>
      <c r="J268" s="25"/>
      <c r="K268" s="6" t="e">
        <f>IF(B268="","",'記録入力1'!I278)</f>
        <v>#N/A</v>
      </c>
    </row>
    <row r="269" spans="1:11" s="22" customFormat="1" ht="13.5">
      <c r="A269" s="23" t="e">
        <f>IF(B269="","",'記録入力1'!C271)</f>
        <v>#N/A</v>
      </c>
      <c r="B269" s="24" t="e">
        <f>VLOOKUP($H269,'男子選手'!$B$2:$G$158,6,FALSE)</f>
        <v>#N/A</v>
      </c>
      <c r="C269" s="24">
        <f>IF($H269="","",VLOOKUP($H269,'男子選手'!$B$2:$D$158,2,FALSE))</f>
      </c>
      <c r="D269" s="24">
        <f>IF($H269="","",VLOOKUP($H269,'男子選手'!$B$2:$D$158,3,FALSE))</f>
      </c>
      <c r="E269" s="24">
        <f t="shared" si="10"/>
      </c>
      <c r="F269" s="24">
        <f t="shared" si="11"/>
      </c>
      <c r="G269" s="24">
        <f>IF(H269="","",VALUE(MID(VLOOKUP($H269,'男子選手'!$B$2:$G$158,6,FALSE),2,6)))</f>
      </c>
      <c r="H269" s="25">
        <f>'記録入力1'!J271</f>
      </c>
      <c r="I269" s="25">
        <f>IF(H269="","",VLOOKUP('記録入力1'!C271,'初期設定1'!$C$18:$F$59,3,FALSE)&amp;" "&amp;RIGHT('記録入力1'!N271,5))</f>
      </c>
      <c r="J269" s="25"/>
      <c r="K269" s="6" t="e">
        <f>IF(B269="","",'記録入力1'!I279)</f>
        <v>#N/A</v>
      </c>
    </row>
    <row r="270" spans="1:11" s="22" customFormat="1" ht="13.5">
      <c r="A270" s="23" t="e">
        <f>IF(B270="","",'記録入力1'!C272)</f>
        <v>#N/A</v>
      </c>
      <c r="B270" s="24" t="e">
        <f>VLOOKUP($H270,'男子選手'!$B$2:$G$158,6,FALSE)</f>
        <v>#N/A</v>
      </c>
      <c r="C270" s="24">
        <f>IF($H270="","",VLOOKUP($H270,'男子選手'!$B$2:$D$158,2,FALSE))</f>
      </c>
      <c r="D270" s="24">
        <f>IF($H270="","",VLOOKUP($H270,'男子選手'!$B$2:$D$158,3,FALSE))</f>
      </c>
      <c r="E270" s="24">
        <f t="shared" si="10"/>
      </c>
      <c r="F270" s="24">
        <f t="shared" si="11"/>
      </c>
      <c r="G270" s="24">
        <f>IF(H270="","",VALUE(MID(VLOOKUP($H270,'男子選手'!$B$2:$G$158,6,FALSE),2,6)))</f>
      </c>
      <c r="H270" s="25">
        <f>'記録入力1'!J272</f>
      </c>
      <c r="I270" s="25">
        <f>IF(H270="","",VLOOKUP('記録入力1'!C272,'初期設定1'!$C$18:$F$59,3,FALSE)&amp;" "&amp;RIGHT('記録入力1'!N272,5))</f>
      </c>
      <c r="J270" s="25"/>
      <c r="K270" s="6" t="e">
        <f>IF(B270="","",'記録入力1'!I280)</f>
        <v>#N/A</v>
      </c>
    </row>
    <row r="271" spans="1:11" s="22" customFormat="1" ht="13.5">
      <c r="A271" s="23" t="e">
        <f>IF(B271="","",'記録入力1'!C273)</f>
        <v>#N/A</v>
      </c>
      <c r="B271" s="24" t="e">
        <f>VLOOKUP($H271,'男子選手'!$B$2:$G$158,6,FALSE)</f>
        <v>#N/A</v>
      </c>
      <c r="C271" s="24">
        <f>IF($H271="","",VLOOKUP($H271,'男子選手'!$B$2:$D$158,2,FALSE))</f>
      </c>
      <c r="D271" s="24">
        <f>IF($H271="","",VLOOKUP($H271,'男子選手'!$B$2:$D$158,3,FALSE))</f>
      </c>
      <c r="E271" s="24">
        <f t="shared" si="10"/>
      </c>
      <c r="F271" s="24">
        <f t="shared" si="11"/>
      </c>
      <c r="G271" s="24">
        <f>IF(H271="","",VALUE(MID(VLOOKUP($H271,'男子選手'!$B$2:$G$158,6,FALSE),2,6)))</f>
      </c>
      <c r="H271" s="25">
        <f>'記録入力1'!J273</f>
      </c>
      <c r="I271" s="25">
        <f>IF(H271="","",VLOOKUP('記録入力1'!C273,'初期設定1'!$C$18:$F$59,3,FALSE)&amp;" "&amp;RIGHT('記録入力1'!N273,5))</f>
      </c>
      <c r="J271" s="25"/>
      <c r="K271" s="6" t="e">
        <f>IF(B271="","",'記録入力1'!I281)</f>
        <v>#N/A</v>
      </c>
    </row>
    <row r="272" spans="1:11" s="22" customFormat="1" ht="13.5">
      <c r="A272" s="23" t="e">
        <f>IF(B272="","",'記録入力1'!C274)</f>
        <v>#N/A</v>
      </c>
      <c r="B272" s="24" t="e">
        <f>VLOOKUP($H272,'男子選手'!$B$2:$G$158,6,FALSE)</f>
        <v>#N/A</v>
      </c>
      <c r="C272" s="24">
        <f>IF($H272="","",VLOOKUP($H272,'男子選手'!$B$2:$D$158,2,FALSE))</f>
      </c>
      <c r="D272" s="24">
        <f>IF($H272="","",VLOOKUP($H272,'男子選手'!$B$2:$D$158,3,FALSE))</f>
      </c>
      <c r="E272" s="24">
        <f t="shared" si="10"/>
      </c>
      <c r="F272" s="24">
        <f t="shared" si="11"/>
      </c>
      <c r="G272" s="24">
        <f>IF(H272="","",VALUE(MID(VLOOKUP($H272,'男子選手'!$B$2:$G$158,6,FALSE),2,6)))</f>
      </c>
      <c r="H272" s="25">
        <f>'記録入力1'!J274</f>
      </c>
      <c r="I272" s="25">
        <f>IF(H272="","",VLOOKUP('記録入力1'!C274,'初期設定1'!$C$18:$F$59,3,FALSE)&amp;" "&amp;RIGHT('記録入力1'!N274,5))</f>
      </c>
      <c r="J272" s="25"/>
      <c r="K272" s="6" t="e">
        <f>IF(B272="","",'記録入力1'!I282)</f>
        <v>#N/A</v>
      </c>
    </row>
    <row r="273" spans="1:11" s="22" customFormat="1" ht="13.5">
      <c r="A273" s="23" t="e">
        <f>IF(B273="","",'記録入力1'!C275)</f>
        <v>#N/A</v>
      </c>
      <c r="B273" s="24" t="e">
        <f>VLOOKUP($H273,'男子選手'!$B$2:$G$158,6,FALSE)</f>
        <v>#N/A</v>
      </c>
      <c r="C273" s="24">
        <f>IF($H273="","",VLOOKUP($H273,'男子選手'!$B$2:$D$158,2,FALSE))</f>
      </c>
      <c r="D273" s="24">
        <f>IF($H273="","",VLOOKUP($H273,'男子選手'!$B$2:$D$158,3,FALSE))</f>
      </c>
      <c r="E273" s="24">
        <f t="shared" si="10"/>
      </c>
      <c r="F273" s="24">
        <f t="shared" si="11"/>
      </c>
      <c r="G273" s="24">
        <f>IF(H273="","",VALUE(MID(VLOOKUP($H273,'男子選手'!$B$2:$G$158,6,FALSE),2,6)))</f>
      </c>
      <c r="H273" s="25">
        <f>'記録入力1'!J275</f>
      </c>
      <c r="I273" s="25">
        <f>IF(H273="","",VLOOKUP('記録入力1'!C275,'初期設定1'!$C$18:$F$59,3,FALSE)&amp;" "&amp;RIGHT('記録入力1'!N275,5))</f>
      </c>
      <c r="J273" s="25"/>
      <c r="K273" s="6" t="e">
        <f>IF(B273="","",'記録入力1'!I283)</f>
        <v>#N/A</v>
      </c>
    </row>
    <row r="274" spans="1:11" s="22" customFormat="1" ht="13.5">
      <c r="A274" s="23" t="e">
        <f>IF(B274="","",'記録入力1'!C276)</f>
        <v>#N/A</v>
      </c>
      <c r="B274" s="24" t="e">
        <f>VLOOKUP($H274,'男子選手'!$B$2:$G$158,6,FALSE)</f>
        <v>#N/A</v>
      </c>
      <c r="C274" s="24">
        <f>IF($H274="","",VLOOKUP($H274,'男子選手'!$B$2:$D$158,2,FALSE))</f>
      </c>
      <c r="D274" s="24">
        <f>IF($H274="","",VLOOKUP($H274,'男子選手'!$B$2:$D$158,3,FALSE))</f>
      </c>
      <c r="E274" s="24">
        <f t="shared" si="10"/>
      </c>
      <c r="F274" s="24">
        <f t="shared" si="11"/>
      </c>
      <c r="G274" s="24">
        <f>IF(H274="","",VALUE(MID(VLOOKUP($H274,'男子選手'!$B$2:$G$158,6,FALSE),2,6)))</f>
      </c>
      <c r="H274" s="25">
        <f>'記録入力1'!J276</f>
      </c>
      <c r="I274" s="25">
        <f>IF(H274="","",VLOOKUP('記録入力1'!C276,'初期設定1'!$C$18:$F$59,3,FALSE)&amp;" "&amp;RIGHT('記録入力1'!N276,5))</f>
      </c>
      <c r="J274" s="25"/>
      <c r="K274" s="6" t="e">
        <f>IF(B274="","",'記録入力1'!I284)</f>
        <v>#N/A</v>
      </c>
    </row>
    <row r="275" spans="1:11" s="22" customFormat="1" ht="13.5">
      <c r="A275" s="23" t="e">
        <f>IF(B275="","",'記録入力1'!C277)</f>
        <v>#N/A</v>
      </c>
      <c r="B275" s="24" t="e">
        <f>VLOOKUP($H275,'男子選手'!$B$2:$G$158,6,FALSE)</f>
        <v>#N/A</v>
      </c>
      <c r="C275" s="24">
        <f>IF($H275="","",VLOOKUP($H275,'男子選手'!$B$2:$D$158,2,FALSE))</f>
      </c>
      <c r="D275" s="24">
        <f>IF($H275="","",VLOOKUP($H275,'男子選手'!$B$2:$D$158,3,FALSE))</f>
      </c>
      <c r="E275" s="24">
        <f t="shared" si="10"/>
      </c>
      <c r="F275" s="24">
        <f t="shared" si="11"/>
      </c>
      <c r="G275" s="24">
        <f>IF(H275="","",VALUE(MID(VLOOKUP($H275,'男子選手'!$B$2:$G$158,6,FALSE),2,6)))</f>
      </c>
      <c r="H275" s="25">
        <f>'記録入力1'!J277</f>
      </c>
      <c r="I275" s="25">
        <f>IF(H275="","",VLOOKUP('記録入力1'!C277,'初期設定1'!$C$18:$F$59,3,FALSE)&amp;" "&amp;RIGHT('記録入力1'!N277,5))</f>
      </c>
      <c r="J275" s="25"/>
      <c r="K275" s="6" t="e">
        <f>IF(B275="","",'記録入力1'!I285)</f>
        <v>#N/A</v>
      </c>
    </row>
    <row r="276" spans="1:11" s="22" customFormat="1" ht="13.5">
      <c r="A276" s="23" t="e">
        <f>IF(B276="","",'記録入力1'!C278)</f>
        <v>#N/A</v>
      </c>
      <c r="B276" s="24" t="e">
        <f>VLOOKUP($H276,'男子選手'!$B$2:$G$158,6,FALSE)</f>
        <v>#N/A</v>
      </c>
      <c r="C276" s="24">
        <f>IF($H276="","",VLOOKUP($H276,'男子選手'!$B$2:$D$158,2,FALSE))</f>
      </c>
      <c r="D276" s="24">
        <f>IF($H276="","",VLOOKUP($H276,'男子選手'!$B$2:$D$158,3,FALSE))</f>
      </c>
      <c r="E276" s="24">
        <f aca="true" t="shared" si="12" ref="E276:E283">IF(H276="","",1)</f>
      </c>
      <c r="F276" s="24">
        <f aca="true" t="shared" si="13" ref="F276:F283">IF(H276="","",2)</f>
      </c>
      <c r="G276" s="24">
        <f>IF(H276="","",VALUE(MID(VLOOKUP($H276,'男子選手'!$B$2:$G$158,6,FALSE),2,6)))</f>
      </c>
      <c r="H276" s="25">
        <f>'記録入力1'!J278</f>
      </c>
      <c r="I276" s="25">
        <f>IF(H276="","",VLOOKUP('記録入力1'!C278,'初期設定1'!$C$18:$F$59,3,FALSE)&amp;" "&amp;RIGHT('記録入力1'!N278,5))</f>
      </c>
      <c r="J276" s="25"/>
      <c r="K276" s="6" t="e">
        <f>IF(B276="","",'記録入力1'!I286)</f>
        <v>#N/A</v>
      </c>
    </row>
    <row r="277" spans="1:11" ht="13.5">
      <c r="A277" s="23" t="e">
        <f>IF(B277="","",'記録入力1'!C279)</f>
        <v>#N/A</v>
      </c>
      <c r="B277" s="24" t="e">
        <f>VLOOKUP($H277,'男子選手'!$B$2:$G$158,6,FALSE)</f>
        <v>#N/A</v>
      </c>
      <c r="C277" s="24">
        <f>IF($H277="","",VLOOKUP($H277,'男子選手'!$B$2:$D$158,2,FALSE))</f>
      </c>
      <c r="D277" s="24">
        <f>IF($H277="","",VLOOKUP($H277,'男子選手'!$B$2:$D$158,3,FALSE))</f>
      </c>
      <c r="E277" s="24">
        <f t="shared" si="12"/>
      </c>
      <c r="F277" s="24">
        <f t="shared" si="13"/>
      </c>
      <c r="G277" s="24">
        <f>IF(H277="","",VALUE(MID(VLOOKUP($H277,'男子選手'!$B$2:$G$158,6,FALSE),2,6)))</f>
      </c>
      <c r="H277" s="25">
        <f>'記録入力1'!J279</f>
      </c>
      <c r="I277" s="25">
        <f>IF(H277="","",VLOOKUP('記録入力1'!C279,'初期設定1'!$C$18:$F$59,3,FALSE)&amp;" "&amp;RIGHT('記録入力1'!N279,5))</f>
      </c>
      <c r="J277" s="25"/>
      <c r="K277" s="6" t="e">
        <f>IF(B277="","",'記録入力1'!I287)</f>
        <v>#N/A</v>
      </c>
    </row>
    <row r="278" spans="1:11" ht="13.5">
      <c r="A278" s="23" t="e">
        <f>IF(B278="","",'記録入力1'!C280)</f>
        <v>#N/A</v>
      </c>
      <c r="B278" s="24" t="e">
        <f>VLOOKUP($H278,'男子選手'!$B$2:$G$158,6,FALSE)</f>
        <v>#N/A</v>
      </c>
      <c r="C278" s="24">
        <f>IF($H278="","",VLOOKUP($H278,'男子選手'!$B$2:$D$158,2,FALSE))</f>
      </c>
      <c r="D278" s="24">
        <f>IF($H278="","",VLOOKUP($H278,'男子選手'!$B$2:$D$158,3,FALSE))</f>
      </c>
      <c r="E278" s="24">
        <f t="shared" si="12"/>
      </c>
      <c r="F278" s="24">
        <f t="shared" si="13"/>
      </c>
      <c r="G278" s="24">
        <f>IF(H278="","",VALUE(MID(VLOOKUP($H278,'男子選手'!$B$2:$G$158,6,FALSE),2,6)))</f>
      </c>
      <c r="H278" s="25">
        <f>'記録入力1'!J280</f>
      </c>
      <c r="I278" s="25">
        <f>IF(H278="","",VLOOKUP('記録入力1'!C280,'初期設定1'!$C$18:$F$59,3,FALSE)&amp;" "&amp;RIGHT('記録入力1'!N280,5))</f>
      </c>
      <c r="J278" s="25"/>
      <c r="K278" s="6" t="e">
        <f>IF(B278="","",'記録入力1'!I288)</f>
        <v>#N/A</v>
      </c>
    </row>
    <row r="279" spans="1:11" ht="13.5">
      <c r="A279" s="23" t="e">
        <f>IF(B279="","",'記録入力1'!C281)</f>
        <v>#N/A</v>
      </c>
      <c r="B279" s="24" t="e">
        <f>VLOOKUP($H279,'男子選手'!$B$2:$G$158,6,FALSE)</f>
        <v>#N/A</v>
      </c>
      <c r="C279" s="24">
        <f>IF($H279="","",VLOOKUP($H279,'男子選手'!$B$2:$D$158,2,FALSE))</f>
      </c>
      <c r="D279" s="24">
        <f>IF($H279="","",VLOOKUP($H279,'男子選手'!$B$2:$D$158,3,FALSE))</f>
      </c>
      <c r="E279" s="24">
        <f t="shared" si="12"/>
      </c>
      <c r="F279" s="24">
        <f t="shared" si="13"/>
      </c>
      <c r="G279" s="24">
        <f>IF(H279="","",VALUE(MID(VLOOKUP($H279,'男子選手'!$B$2:$G$158,6,FALSE),2,6)))</f>
      </c>
      <c r="H279" s="25">
        <f>'記録入力1'!J281</f>
      </c>
      <c r="I279" s="25">
        <f>IF(H279="","",VLOOKUP('記録入力1'!C281,'初期設定1'!$C$18:$F$59,3,FALSE)&amp;" "&amp;RIGHT('記録入力1'!N281,5))</f>
      </c>
      <c r="J279" s="25"/>
      <c r="K279" s="6" t="e">
        <f>IF(B279="","",'記録入力1'!I289)</f>
        <v>#N/A</v>
      </c>
    </row>
    <row r="280" spans="1:11" ht="13.5">
      <c r="A280" s="23" t="e">
        <f>IF(B280="","",'記録入力1'!C282)</f>
        <v>#N/A</v>
      </c>
      <c r="B280" s="24" t="e">
        <f>VLOOKUP($H280,'男子選手'!$B$2:$G$158,6,FALSE)</f>
        <v>#N/A</v>
      </c>
      <c r="C280" s="24">
        <f>IF($H280="","",VLOOKUP($H280,'男子選手'!$B$2:$D$158,2,FALSE))</f>
      </c>
      <c r="D280" s="24">
        <f>IF($H280="","",VLOOKUP($H280,'男子選手'!$B$2:$D$158,3,FALSE))</f>
      </c>
      <c r="E280" s="24">
        <f t="shared" si="12"/>
      </c>
      <c r="F280" s="24">
        <f t="shared" si="13"/>
      </c>
      <c r="G280" s="24">
        <f>IF(H280="","",VALUE(MID(VLOOKUP($H280,'男子選手'!$B$2:$G$158,6,FALSE),2,6)))</f>
      </c>
      <c r="H280" s="25">
        <f>'記録入力1'!J282</f>
      </c>
      <c r="I280" s="25">
        <f>IF(H280="","",VLOOKUP('記録入力1'!C282,'初期設定1'!$C$18:$F$59,3,FALSE)&amp;" "&amp;RIGHT('記録入力1'!N282,5))</f>
      </c>
      <c r="J280" s="25"/>
      <c r="K280" s="6" t="e">
        <f>IF(B280="","",'記録入力1'!I290)</f>
        <v>#N/A</v>
      </c>
    </row>
    <row r="281" spans="1:11" ht="13.5">
      <c r="A281" s="23" t="e">
        <f>IF(B281="","",'記録入力1'!C283)</f>
        <v>#N/A</v>
      </c>
      <c r="B281" s="24" t="e">
        <f>VLOOKUP($H281,'男子選手'!$B$2:$G$158,6,FALSE)</f>
        <v>#N/A</v>
      </c>
      <c r="C281" s="24">
        <f>IF($H281="","",VLOOKUP($H281,'男子選手'!$B$2:$D$158,2,FALSE))</f>
      </c>
      <c r="D281" s="24">
        <f>IF($H281="","",VLOOKUP($H281,'男子選手'!$B$2:$D$158,3,FALSE))</f>
      </c>
      <c r="E281" s="24">
        <f t="shared" si="12"/>
      </c>
      <c r="F281" s="24">
        <f t="shared" si="13"/>
      </c>
      <c r="G281" s="24">
        <f>IF(H281="","",VALUE(MID(VLOOKUP($H281,'男子選手'!$B$2:$G$158,6,FALSE),2,6)))</f>
      </c>
      <c r="H281" s="25">
        <f>'記録入力1'!J283</f>
      </c>
      <c r="I281" s="25">
        <f>IF(H281="","",VLOOKUP('記録入力1'!C283,'初期設定1'!$C$18:$F$59,3,FALSE)&amp;" "&amp;RIGHT('記録入力1'!N283,5))</f>
      </c>
      <c r="J281" s="25"/>
      <c r="K281" s="6" t="e">
        <f>IF(B281="","",'記録入力1'!I291)</f>
        <v>#N/A</v>
      </c>
    </row>
    <row r="282" spans="1:11" ht="13.5">
      <c r="A282" s="23" t="e">
        <f>IF(B282="","",'記録入力1'!C284)</f>
        <v>#N/A</v>
      </c>
      <c r="B282" s="24" t="e">
        <f>VLOOKUP($H282,'男子選手'!$B$2:$G$158,6,FALSE)</f>
        <v>#N/A</v>
      </c>
      <c r="C282" s="24">
        <f>IF($H282="","",VLOOKUP($H282,'男子選手'!$B$2:$D$158,2,FALSE))</f>
      </c>
      <c r="D282" s="24">
        <f>IF($H282="","",VLOOKUP($H282,'男子選手'!$B$2:$D$158,3,FALSE))</f>
      </c>
      <c r="E282" s="24">
        <f t="shared" si="12"/>
      </c>
      <c r="F282" s="24">
        <f t="shared" si="13"/>
      </c>
      <c r="G282" s="24">
        <f>IF(H282="","",VALUE(MID(VLOOKUP($H282,'男子選手'!$B$2:$G$158,6,FALSE),2,6)))</f>
      </c>
      <c r="H282" s="25">
        <f>'記録入力1'!J284</f>
      </c>
      <c r="I282" s="25">
        <f>IF(H282="","",VLOOKUP('記録入力1'!C284,'初期設定1'!$C$18:$F$59,3,FALSE)&amp;" "&amp;RIGHT('記録入力1'!N284,5))</f>
      </c>
      <c r="J282" s="25"/>
      <c r="K282" s="6" t="e">
        <f>IF(B282="","",'記録入力1'!I292)</f>
        <v>#N/A</v>
      </c>
    </row>
    <row r="283" spans="1:11" ht="13.5">
      <c r="A283" s="23" t="e">
        <f>IF(B283="","",'記録入力1'!C285)</f>
        <v>#N/A</v>
      </c>
      <c r="B283" s="24" t="e">
        <f>VLOOKUP($H283,'男子選手'!$B$2:$G$158,6,FALSE)</f>
        <v>#N/A</v>
      </c>
      <c r="C283" s="24">
        <f>IF($H283="","",VLOOKUP($H283,'男子選手'!$B$2:$D$158,2,FALSE))</f>
      </c>
      <c r="D283" s="24">
        <f>IF($H283="","",VLOOKUP($H283,'男子選手'!$B$2:$D$158,3,FALSE))</f>
      </c>
      <c r="E283" s="24">
        <f t="shared" si="12"/>
      </c>
      <c r="F283" s="24">
        <f t="shared" si="13"/>
      </c>
      <c r="G283" s="24">
        <f>IF(H283="","",VALUE(MID(VLOOKUP($H283,'男子選手'!$B$2:$G$158,6,FALSE),2,6)))</f>
      </c>
      <c r="H283" s="25">
        <f>'記録入力1'!J285</f>
      </c>
      <c r="I283" s="25">
        <f>IF(H283="","",VLOOKUP('記録入力1'!C285,'初期設定1'!$C$18:$F$59,3,FALSE)&amp;" "&amp;RIGHT('記録入力1'!N285,5))</f>
      </c>
      <c r="J283" s="25"/>
      <c r="K283" s="6" t="e">
        <f>IF(B283="","",'記録入力1'!I293)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K300"/>
  <sheetViews>
    <sheetView zoomScalePageLayoutView="0" workbookViewId="0" topLeftCell="A1">
      <selection activeCell="A2" sqref="A2:K300"/>
    </sheetView>
  </sheetViews>
  <sheetFormatPr defaultColWidth="9.00390625" defaultRowHeight="13.5"/>
  <cols>
    <col min="1" max="1" width="9.875" style="6" customWidth="1"/>
    <col min="2" max="2" width="11.625" style="6" bestFit="1" customWidth="1"/>
    <col min="3" max="3" width="10.50390625" style="6" bestFit="1" customWidth="1"/>
    <col min="4" max="5" width="13.875" style="6" bestFit="1" customWidth="1"/>
    <col min="6" max="7" width="3.50390625" style="6" bestFit="1" customWidth="1"/>
    <col min="8" max="8" width="7.50390625" style="6" bestFit="1" customWidth="1"/>
    <col min="9" max="9" width="5.50390625" style="6" bestFit="1" customWidth="1"/>
    <col min="10" max="10" width="15.00390625" style="6" bestFit="1" customWidth="1"/>
    <col min="11" max="16384" width="9.00390625" style="6" customWidth="1"/>
  </cols>
  <sheetData>
    <row r="1" spans="1:11" ht="14.25">
      <c r="A1" s="6" t="s">
        <v>56</v>
      </c>
      <c r="B1" s="18" t="s">
        <v>1</v>
      </c>
      <c r="C1" s="18" t="s">
        <v>23</v>
      </c>
      <c r="D1" s="18" t="s">
        <v>24</v>
      </c>
      <c r="E1" s="18" t="s">
        <v>22</v>
      </c>
      <c r="F1" s="18" t="s">
        <v>25</v>
      </c>
      <c r="G1" s="18" t="s">
        <v>26</v>
      </c>
      <c r="H1" s="18" t="s">
        <v>27</v>
      </c>
      <c r="I1" s="19" t="s">
        <v>21</v>
      </c>
      <c r="J1" s="19" t="s">
        <v>28</v>
      </c>
      <c r="K1" s="20" t="s">
        <v>47</v>
      </c>
    </row>
    <row r="2" spans="1:11" ht="14.25">
      <c r="A2" s="6">
        <f aca="true" t="shared" si="0" ref="A2:A65">IF(B2="","",IF(B2="4x100R",2,IF(B2="4x400R",3,1)))</f>
      </c>
      <c r="B2" s="21"/>
      <c r="C2" s="21"/>
      <c r="D2" s="21"/>
      <c r="E2" s="21"/>
      <c r="F2" s="21"/>
      <c r="G2" s="21"/>
      <c r="H2" s="21"/>
      <c r="I2" s="21"/>
      <c r="J2" s="21"/>
      <c r="K2" s="6">
        <f aca="true" t="shared" si="1" ref="K2:K65">IF(B2="4x100R",4,IF(B2="4x400R",5,IF(C1=C2,K1+1,1)))</f>
        <v>1</v>
      </c>
    </row>
    <row r="3" spans="1:11" ht="14.25">
      <c r="A3" s="6">
        <f t="shared" si="0"/>
      </c>
      <c r="B3" s="21"/>
      <c r="C3" s="21"/>
      <c r="D3" s="21"/>
      <c r="E3" s="21"/>
      <c r="F3" s="21"/>
      <c r="G3" s="21"/>
      <c r="H3" s="21"/>
      <c r="I3" s="21"/>
      <c r="J3" s="21"/>
      <c r="K3" s="6">
        <f t="shared" si="1"/>
        <v>2</v>
      </c>
    </row>
    <row r="4" spans="1:11" ht="14.25">
      <c r="A4" s="6">
        <f t="shared" si="0"/>
      </c>
      <c r="B4" s="21"/>
      <c r="C4" s="21"/>
      <c r="D4" s="21"/>
      <c r="E4" s="21"/>
      <c r="F4" s="21"/>
      <c r="G4" s="21"/>
      <c r="H4" s="21"/>
      <c r="I4" s="21"/>
      <c r="J4" s="21"/>
      <c r="K4" s="6">
        <f t="shared" si="1"/>
        <v>3</v>
      </c>
    </row>
    <row r="5" spans="1:11" ht="14.25">
      <c r="A5" s="6">
        <f t="shared" si="0"/>
      </c>
      <c r="B5" s="21"/>
      <c r="C5" s="21"/>
      <c r="D5" s="21"/>
      <c r="E5" s="21"/>
      <c r="F5" s="21"/>
      <c r="G5" s="21"/>
      <c r="H5" s="21"/>
      <c r="I5" s="21"/>
      <c r="J5" s="21"/>
      <c r="K5" s="6">
        <f t="shared" si="1"/>
        <v>4</v>
      </c>
    </row>
    <row r="6" spans="1:11" ht="13.5">
      <c r="A6" s="6">
        <f t="shared" si="0"/>
      </c>
      <c r="B6" s="21"/>
      <c r="C6" s="21"/>
      <c r="D6" s="21"/>
      <c r="E6" s="21"/>
      <c r="F6" s="21"/>
      <c r="G6" s="21"/>
      <c r="H6" s="21"/>
      <c r="I6" s="21"/>
      <c r="J6" s="21"/>
      <c r="K6" s="6">
        <f t="shared" si="1"/>
        <v>5</v>
      </c>
    </row>
    <row r="7" spans="1:11" ht="13.5">
      <c r="A7" s="6">
        <f t="shared" si="0"/>
      </c>
      <c r="B7" s="21"/>
      <c r="C7" s="21"/>
      <c r="D7" s="21"/>
      <c r="E7" s="21"/>
      <c r="F7" s="21"/>
      <c r="G7" s="21"/>
      <c r="H7" s="21"/>
      <c r="I7" s="21"/>
      <c r="J7" s="21"/>
      <c r="K7" s="6">
        <f t="shared" si="1"/>
        <v>6</v>
      </c>
    </row>
    <row r="8" spans="1:11" ht="13.5">
      <c r="A8" s="6">
        <f t="shared" si="0"/>
      </c>
      <c r="B8" s="21"/>
      <c r="C8" s="21"/>
      <c r="D8" s="21"/>
      <c r="E8" s="21"/>
      <c r="F8" s="21"/>
      <c r="G8" s="21"/>
      <c r="H8" s="21"/>
      <c r="I8" s="21"/>
      <c r="J8" s="21"/>
      <c r="K8" s="6">
        <f t="shared" si="1"/>
        <v>7</v>
      </c>
    </row>
    <row r="9" spans="1:11" ht="13.5">
      <c r="A9" s="6">
        <f t="shared" si="0"/>
      </c>
      <c r="B9" s="21"/>
      <c r="C9" s="21"/>
      <c r="D9" s="21"/>
      <c r="E9" s="21"/>
      <c r="F9" s="21"/>
      <c r="G9" s="21"/>
      <c r="H9" s="21"/>
      <c r="I9" s="21"/>
      <c r="J9" s="21"/>
      <c r="K9" s="6">
        <f t="shared" si="1"/>
        <v>8</v>
      </c>
    </row>
    <row r="10" spans="1:11" ht="13.5">
      <c r="A10" s="6">
        <f t="shared" si="0"/>
      </c>
      <c r="B10" s="21"/>
      <c r="C10" s="21"/>
      <c r="D10" s="21"/>
      <c r="E10" s="21"/>
      <c r="F10" s="21"/>
      <c r="G10" s="21"/>
      <c r="H10" s="21"/>
      <c r="I10" s="21"/>
      <c r="J10" s="21"/>
      <c r="K10" s="6">
        <f t="shared" si="1"/>
        <v>9</v>
      </c>
    </row>
    <row r="11" spans="1:11" ht="13.5">
      <c r="A11" s="6">
        <f t="shared" si="0"/>
      </c>
      <c r="B11" s="21"/>
      <c r="C11" s="21"/>
      <c r="D11" s="21"/>
      <c r="E11" s="21"/>
      <c r="F11" s="21"/>
      <c r="G11" s="21"/>
      <c r="H11" s="21"/>
      <c r="I11" s="21"/>
      <c r="J11" s="21"/>
      <c r="K11" s="6">
        <f t="shared" si="1"/>
        <v>10</v>
      </c>
    </row>
    <row r="12" spans="1:11" ht="13.5">
      <c r="A12" s="6">
        <f t="shared" si="0"/>
      </c>
      <c r="B12" s="21"/>
      <c r="C12" s="21"/>
      <c r="D12" s="21"/>
      <c r="E12" s="21"/>
      <c r="F12" s="21"/>
      <c r="G12" s="21"/>
      <c r="H12" s="21"/>
      <c r="I12" s="21"/>
      <c r="J12" s="21"/>
      <c r="K12" s="6">
        <f t="shared" si="1"/>
        <v>11</v>
      </c>
    </row>
    <row r="13" spans="1:11" ht="13.5">
      <c r="A13" s="6">
        <f t="shared" si="0"/>
      </c>
      <c r="B13" s="21"/>
      <c r="C13" s="21"/>
      <c r="D13" s="21"/>
      <c r="E13" s="21"/>
      <c r="F13" s="21"/>
      <c r="G13" s="21"/>
      <c r="H13" s="21"/>
      <c r="I13" s="21"/>
      <c r="J13" s="21"/>
      <c r="K13" s="6">
        <f t="shared" si="1"/>
        <v>12</v>
      </c>
    </row>
    <row r="14" spans="1:11" ht="13.5">
      <c r="A14" s="6">
        <f t="shared" si="0"/>
      </c>
      <c r="B14" s="21"/>
      <c r="C14" s="21"/>
      <c r="D14" s="21"/>
      <c r="E14" s="21"/>
      <c r="F14" s="21"/>
      <c r="G14" s="21"/>
      <c r="H14" s="21"/>
      <c r="I14" s="21"/>
      <c r="J14" s="21"/>
      <c r="K14" s="6">
        <f t="shared" si="1"/>
        <v>13</v>
      </c>
    </row>
    <row r="15" spans="1:11" ht="13.5">
      <c r="A15" s="6">
        <f t="shared" si="0"/>
      </c>
      <c r="B15" s="21"/>
      <c r="C15" s="21"/>
      <c r="D15" s="21"/>
      <c r="E15" s="21"/>
      <c r="F15" s="21"/>
      <c r="G15" s="21"/>
      <c r="H15" s="21"/>
      <c r="I15" s="21"/>
      <c r="J15" s="21"/>
      <c r="K15" s="6">
        <f t="shared" si="1"/>
        <v>14</v>
      </c>
    </row>
    <row r="16" spans="1:11" ht="13.5">
      <c r="A16" s="6">
        <f t="shared" si="0"/>
      </c>
      <c r="B16" s="21"/>
      <c r="C16" s="21"/>
      <c r="D16" s="21"/>
      <c r="E16" s="21"/>
      <c r="F16" s="21"/>
      <c r="G16" s="21"/>
      <c r="H16" s="21"/>
      <c r="I16" s="21"/>
      <c r="J16" s="21"/>
      <c r="K16" s="6">
        <f t="shared" si="1"/>
        <v>15</v>
      </c>
    </row>
    <row r="17" spans="1:11" ht="13.5">
      <c r="A17" s="6">
        <f t="shared" si="0"/>
      </c>
      <c r="B17" s="21"/>
      <c r="C17" s="21"/>
      <c r="D17" s="21"/>
      <c r="E17" s="21"/>
      <c r="F17" s="21"/>
      <c r="G17" s="21"/>
      <c r="H17" s="21"/>
      <c r="I17" s="21"/>
      <c r="J17" s="21"/>
      <c r="K17" s="6">
        <f t="shared" si="1"/>
        <v>16</v>
      </c>
    </row>
    <row r="18" spans="1:11" ht="13.5">
      <c r="A18" s="6">
        <f t="shared" si="0"/>
      </c>
      <c r="B18" s="21"/>
      <c r="C18" s="21"/>
      <c r="D18" s="21"/>
      <c r="E18" s="21"/>
      <c r="F18" s="21"/>
      <c r="G18" s="21"/>
      <c r="H18" s="21"/>
      <c r="I18" s="21"/>
      <c r="J18" s="21"/>
      <c r="K18" s="6">
        <f t="shared" si="1"/>
        <v>17</v>
      </c>
    </row>
    <row r="19" spans="1:11" ht="13.5">
      <c r="A19" s="6" t="e">
        <f t="shared" si="0"/>
        <v>#N/A</v>
      </c>
      <c r="B19" s="21" t="e">
        <v>#N/A</v>
      </c>
      <c r="C19" s="21" t="e">
        <v>#N/A</v>
      </c>
      <c r="D19" s="21" t="s">
        <v>134</v>
      </c>
      <c r="E19" s="21" t="s">
        <v>134</v>
      </c>
      <c r="F19" s="21" t="s">
        <v>134</v>
      </c>
      <c r="G19" s="21" t="s">
        <v>134</v>
      </c>
      <c r="H19" s="21" t="s">
        <v>134</v>
      </c>
      <c r="I19" s="21" t="s">
        <v>134</v>
      </c>
      <c r="J19" s="21" t="s">
        <v>134</v>
      </c>
      <c r="K19" s="6" t="e">
        <f t="shared" si="1"/>
        <v>#N/A</v>
      </c>
    </row>
    <row r="20" spans="1:11" ht="13.5">
      <c r="A20" s="6" t="e">
        <f t="shared" si="0"/>
        <v>#N/A</v>
      </c>
      <c r="B20" s="21" t="e">
        <v>#N/A</v>
      </c>
      <c r="C20" s="21" t="e">
        <v>#N/A</v>
      </c>
      <c r="D20" s="21" t="s">
        <v>134</v>
      </c>
      <c r="E20" s="21" t="s">
        <v>134</v>
      </c>
      <c r="F20" s="21" t="s">
        <v>134</v>
      </c>
      <c r="G20" s="21" t="s">
        <v>134</v>
      </c>
      <c r="H20" s="21" t="s">
        <v>134</v>
      </c>
      <c r="I20" s="21" t="s">
        <v>134</v>
      </c>
      <c r="J20" s="21" t="s">
        <v>134</v>
      </c>
      <c r="K20" s="6" t="e">
        <f t="shared" si="1"/>
        <v>#N/A</v>
      </c>
    </row>
    <row r="21" spans="1:11" ht="13.5">
      <c r="A21" s="6" t="e">
        <f t="shared" si="0"/>
        <v>#N/A</v>
      </c>
      <c r="B21" s="21" t="e">
        <v>#N/A</v>
      </c>
      <c r="C21" s="21" t="e">
        <v>#N/A</v>
      </c>
      <c r="D21" s="21" t="s">
        <v>134</v>
      </c>
      <c r="E21" s="21" t="s">
        <v>134</v>
      </c>
      <c r="F21" s="21" t="s">
        <v>134</v>
      </c>
      <c r="G21" s="21" t="s">
        <v>134</v>
      </c>
      <c r="H21" s="21" t="s">
        <v>134</v>
      </c>
      <c r="I21" s="21" t="s">
        <v>134</v>
      </c>
      <c r="J21" s="21" t="s">
        <v>134</v>
      </c>
      <c r="K21" s="6" t="e">
        <f t="shared" si="1"/>
        <v>#N/A</v>
      </c>
    </row>
    <row r="22" spans="1:11" ht="13.5">
      <c r="A22" s="6" t="e">
        <f t="shared" si="0"/>
        <v>#N/A</v>
      </c>
      <c r="B22" s="21" t="e">
        <v>#N/A</v>
      </c>
      <c r="C22" s="21" t="e">
        <v>#N/A</v>
      </c>
      <c r="D22" s="21" t="s">
        <v>134</v>
      </c>
      <c r="E22" s="21" t="s">
        <v>134</v>
      </c>
      <c r="F22" s="21" t="s">
        <v>134</v>
      </c>
      <c r="G22" s="21" t="s">
        <v>134</v>
      </c>
      <c r="H22" s="21" t="s">
        <v>134</v>
      </c>
      <c r="I22" s="21" t="s">
        <v>134</v>
      </c>
      <c r="J22" s="21" t="s">
        <v>134</v>
      </c>
      <c r="K22" s="6" t="e">
        <f t="shared" si="1"/>
        <v>#N/A</v>
      </c>
    </row>
    <row r="23" spans="1:11" ht="13.5">
      <c r="A23" s="6" t="e">
        <f t="shared" si="0"/>
        <v>#N/A</v>
      </c>
      <c r="B23" s="21" t="e">
        <v>#N/A</v>
      </c>
      <c r="C23" s="21" t="e">
        <v>#N/A</v>
      </c>
      <c r="D23" s="21" t="s">
        <v>134</v>
      </c>
      <c r="E23" s="21" t="s">
        <v>134</v>
      </c>
      <c r="F23" s="21" t="s">
        <v>134</v>
      </c>
      <c r="G23" s="21" t="s">
        <v>134</v>
      </c>
      <c r="H23" s="21" t="s">
        <v>134</v>
      </c>
      <c r="I23" s="21" t="s">
        <v>134</v>
      </c>
      <c r="J23" s="21" t="s">
        <v>134</v>
      </c>
      <c r="K23" s="6" t="e">
        <f t="shared" si="1"/>
        <v>#N/A</v>
      </c>
    </row>
    <row r="24" spans="1:11" ht="13.5">
      <c r="A24" s="6" t="e">
        <f t="shared" si="0"/>
        <v>#N/A</v>
      </c>
      <c r="B24" s="21" t="e">
        <v>#N/A</v>
      </c>
      <c r="C24" s="21" t="e">
        <v>#N/A</v>
      </c>
      <c r="D24" s="21" t="s">
        <v>134</v>
      </c>
      <c r="E24" s="21" t="s">
        <v>134</v>
      </c>
      <c r="F24" s="21" t="s">
        <v>134</v>
      </c>
      <c r="G24" s="21" t="s">
        <v>134</v>
      </c>
      <c r="H24" s="21" t="s">
        <v>134</v>
      </c>
      <c r="I24" s="21" t="s">
        <v>134</v>
      </c>
      <c r="J24" s="21" t="s">
        <v>134</v>
      </c>
      <c r="K24" s="6" t="e">
        <f t="shared" si="1"/>
        <v>#N/A</v>
      </c>
    </row>
    <row r="25" spans="1:11" ht="13.5">
      <c r="A25" s="6" t="e">
        <f t="shared" si="0"/>
        <v>#N/A</v>
      </c>
      <c r="B25" s="21" t="e">
        <v>#N/A</v>
      </c>
      <c r="C25" s="21" t="e">
        <v>#N/A</v>
      </c>
      <c r="D25" s="21" t="s">
        <v>134</v>
      </c>
      <c r="E25" s="21" t="s">
        <v>134</v>
      </c>
      <c r="F25" s="21" t="s">
        <v>134</v>
      </c>
      <c r="G25" s="21" t="s">
        <v>134</v>
      </c>
      <c r="H25" s="21" t="s">
        <v>134</v>
      </c>
      <c r="I25" s="21" t="s">
        <v>134</v>
      </c>
      <c r="J25" s="21" t="s">
        <v>134</v>
      </c>
      <c r="K25" s="6" t="e">
        <f t="shared" si="1"/>
        <v>#N/A</v>
      </c>
    </row>
    <row r="26" spans="1:11" ht="13.5">
      <c r="A26" s="6" t="e">
        <f t="shared" si="0"/>
        <v>#N/A</v>
      </c>
      <c r="B26" s="21" t="e">
        <v>#N/A</v>
      </c>
      <c r="C26" s="21" t="e">
        <v>#N/A</v>
      </c>
      <c r="D26" s="21" t="s">
        <v>134</v>
      </c>
      <c r="E26" s="21" t="s">
        <v>134</v>
      </c>
      <c r="F26" s="21" t="s">
        <v>134</v>
      </c>
      <c r="G26" s="21" t="s">
        <v>134</v>
      </c>
      <c r="H26" s="21" t="s">
        <v>134</v>
      </c>
      <c r="I26" s="21" t="s">
        <v>134</v>
      </c>
      <c r="J26" s="21" t="s">
        <v>134</v>
      </c>
      <c r="K26" s="6" t="e">
        <f t="shared" si="1"/>
        <v>#N/A</v>
      </c>
    </row>
    <row r="27" spans="1:11" ht="13.5">
      <c r="A27" s="6" t="e">
        <f t="shared" si="0"/>
        <v>#N/A</v>
      </c>
      <c r="B27" s="21" t="e">
        <v>#N/A</v>
      </c>
      <c r="C27" s="21" t="e">
        <v>#N/A</v>
      </c>
      <c r="D27" s="21" t="s">
        <v>134</v>
      </c>
      <c r="E27" s="21" t="s">
        <v>134</v>
      </c>
      <c r="F27" s="21" t="s">
        <v>134</v>
      </c>
      <c r="G27" s="21" t="s">
        <v>134</v>
      </c>
      <c r="H27" s="21" t="s">
        <v>134</v>
      </c>
      <c r="I27" s="21" t="s">
        <v>134</v>
      </c>
      <c r="J27" s="21" t="s">
        <v>134</v>
      </c>
      <c r="K27" s="6" t="e">
        <f t="shared" si="1"/>
        <v>#N/A</v>
      </c>
    </row>
    <row r="28" spans="1:11" ht="13.5">
      <c r="A28" s="6" t="e">
        <f t="shared" si="0"/>
        <v>#N/A</v>
      </c>
      <c r="B28" s="21" t="e">
        <v>#N/A</v>
      </c>
      <c r="C28" s="21" t="e">
        <v>#N/A</v>
      </c>
      <c r="D28" s="21" t="s">
        <v>134</v>
      </c>
      <c r="E28" s="21" t="s">
        <v>134</v>
      </c>
      <c r="F28" s="21" t="s">
        <v>134</v>
      </c>
      <c r="G28" s="21" t="s">
        <v>134</v>
      </c>
      <c r="H28" s="21" t="s">
        <v>134</v>
      </c>
      <c r="I28" s="21" t="s">
        <v>134</v>
      </c>
      <c r="J28" s="21" t="s">
        <v>134</v>
      </c>
      <c r="K28" s="6" t="e">
        <f t="shared" si="1"/>
        <v>#N/A</v>
      </c>
    </row>
    <row r="29" spans="1:11" ht="13.5">
      <c r="A29" s="6" t="e">
        <f t="shared" si="0"/>
        <v>#N/A</v>
      </c>
      <c r="B29" s="21" t="e">
        <v>#N/A</v>
      </c>
      <c r="C29" s="21" t="e">
        <v>#N/A</v>
      </c>
      <c r="D29" s="21" t="s">
        <v>134</v>
      </c>
      <c r="E29" s="21" t="s">
        <v>134</v>
      </c>
      <c r="F29" s="21" t="s">
        <v>134</v>
      </c>
      <c r="G29" s="21" t="s">
        <v>134</v>
      </c>
      <c r="H29" s="21" t="s">
        <v>134</v>
      </c>
      <c r="I29" s="21" t="s">
        <v>134</v>
      </c>
      <c r="J29" s="21" t="s">
        <v>134</v>
      </c>
      <c r="K29" s="6" t="e">
        <f t="shared" si="1"/>
        <v>#N/A</v>
      </c>
    </row>
    <row r="30" spans="1:11" ht="13.5">
      <c r="A30" s="6" t="e">
        <f t="shared" si="0"/>
        <v>#N/A</v>
      </c>
      <c r="B30" s="21" t="e">
        <v>#N/A</v>
      </c>
      <c r="C30" s="21" t="e">
        <v>#N/A</v>
      </c>
      <c r="D30" s="21" t="s">
        <v>134</v>
      </c>
      <c r="E30" s="21" t="s">
        <v>134</v>
      </c>
      <c r="F30" s="21" t="s">
        <v>134</v>
      </c>
      <c r="G30" s="21" t="s">
        <v>134</v>
      </c>
      <c r="H30" s="21" t="s">
        <v>134</v>
      </c>
      <c r="I30" s="21" t="s">
        <v>134</v>
      </c>
      <c r="J30" s="21" t="s">
        <v>134</v>
      </c>
      <c r="K30" s="6" t="e">
        <f t="shared" si="1"/>
        <v>#N/A</v>
      </c>
    </row>
    <row r="31" spans="1:11" ht="13.5">
      <c r="A31" s="6" t="e">
        <f t="shared" si="0"/>
        <v>#N/A</v>
      </c>
      <c r="B31" s="21" t="e">
        <v>#N/A</v>
      </c>
      <c r="C31" s="21" t="e">
        <v>#N/A</v>
      </c>
      <c r="D31" s="21" t="s">
        <v>134</v>
      </c>
      <c r="E31" s="21" t="s">
        <v>134</v>
      </c>
      <c r="F31" s="21" t="s">
        <v>134</v>
      </c>
      <c r="G31" s="21" t="s">
        <v>134</v>
      </c>
      <c r="H31" s="21" t="s">
        <v>134</v>
      </c>
      <c r="I31" s="21" t="s">
        <v>134</v>
      </c>
      <c r="J31" s="21" t="s">
        <v>134</v>
      </c>
      <c r="K31" s="6" t="e">
        <f t="shared" si="1"/>
        <v>#N/A</v>
      </c>
    </row>
    <row r="32" spans="1:11" ht="13.5">
      <c r="A32" s="6" t="e">
        <f t="shared" si="0"/>
        <v>#N/A</v>
      </c>
      <c r="B32" s="21" t="e">
        <v>#N/A</v>
      </c>
      <c r="C32" s="21" t="e">
        <v>#N/A</v>
      </c>
      <c r="D32" s="21" t="s">
        <v>134</v>
      </c>
      <c r="E32" s="21" t="s">
        <v>134</v>
      </c>
      <c r="F32" s="21" t="s">
        <v>134</v>
      </c>
      <c r="G32" s="21" t="s">
        <v>134</v>
      </c>
      <c r="H32" s="21" t="s">
        <v>134</v>
      </c>
      <c r="I32" s="21" t="s">
        <v>134</v>
      </c>
      <c r="J32" s="21" t="s">
        <v>134</v>
      </c>
      <c r="K32" s="6" t="e">
        <f t="shared" si="1"/>
        <v>#N/A</v>
      </c>
    </row>
    <row r="33" spans="1:11" ht="13.5">
      <c r="A33" s="6" t="e">
        <f t="shared" si="0"/>
        <v>#N/A</v>
      </c>
      <c r="B33" s="21" t="e">
        <v>#N/A</v>
      </c>
      <c r="C33" s="21" t="e">
        <v>#N/A</v>
      </c>
      <c r="D33" s="21" t="s">
        <v>134</v>
      </c>
      <c r="E33" s="21" t="s">
        <v>134</v>
      </c>
      <c r="F33" s="21" t="s">
        <v>134</v>
      </c>
      <c r="G33" s="21" t="s">
        <v>134</v>
      </c>
      <c r="H33" s="21" t="s">
        <v>134</v>
      </c>
      <c r="I33" s="21" t="s">
        <v>134</v>
      </c>
      <c r="J33" s="21" t="s">
        <v>134</v>
      </c>
      <c r="K33" s="6" t="e">
        <f t="shared" si="1"/>
        <v>#N/A</v>
      </c>
    </row>
    <row r="34" spans="1:11" ht="13.5">
      <c r="A34" s="6" t="e">
        <f t="shared" si="0"/>
        <v>#N/A</v>
      </c>
      <c r="B34" s="21" t="e">
        <v>#N/A</v>
      </c>
      <c r="C34" s="21" t="e">
        <v>#N/A</v>
      </c>
      <c r="D34" s="21" t="s">
        <v>134</v>
      </c>
      <c r="E34" s="21" t="s">
        <v>134</v>
      </c>
      <c r="F34" s="21" t="s">
        <v>134</v>
      </c>
      <c r="G34" s="21" t="s">
        <v>134</v>
      </c>
      <c r="H34" s="21" t="s">
        <v>134</v>
      </c>
      <c r="I34" s="21" t="s">
        <v>134</v>
      </c>
      <c r="J34" s="21" t="s">
        <v>134</v>
      </c>
      <c r="K34" s="6" t="e">
        <f t="shared" si="1"/>
        <v>#N/A</v>
      </c>
    </row>
    <row r="35" spans="1:11" ht="13.5">
      <c r="A35" s="6" t="e">
        <f t="shared" si="0"/>
        <v>#N/A</v>
      </c>
      <c r="B35" s="21" t="e">
        <v>#N/A</v>
      </c>
      <c r="C35" s="21" t="e">
        <v>#N/A</v>
      </c>
      <c r="D35" s="21" t="s">
        <v>134</v>
      </c>
      <c r="E35" s="21" t="s">
        <v>134</v>
      </c>
      <c r="F35" s="21" t="s">
        <v>134</v>
      </c>
      <c r="G35" s="21" t="s">
        <v>134</v>
      </c>
      <c r="H35" s="21" t="s">
        <v>134</v>
      </c>
      <c r="I35" s="21" t="s">
        <v>134</v>
      </c>
      <c r="J35" s="21" t="s">
        <v>134</v>
      </c>
      <c r="K35" s="6" t="e">
        <f t="shared" si="1"/>
        <v>#N/A</v>
      </c>
    </row>
    <row r="36" spans="1:11" ht="13.5">
      <c r="A36" s="6" t="e">
        <f t="shared" si="0"/>
        <v>#N/A</v>
      </c>
      <c r="B36" s="21" t="e">
        <v>#N/A</v>
      </c>
      <c r="C36" s="21" t="e">
        <v>#N/A</v>
      </c>
      <c r="D36" s="21" t="s">
        <v>134</v>
      </c>
      <c r="E36" s="21" t="s">
        <v>134</v>
      </c>
      <c r="F36" s="21" t="s">
        <v>134</v>
      </c>
      <c r="G36" s="21" t="s">
        <v>134</v>
      </c>
      <c r="H36" s="21" t="s">
        <v>134</v>
      </c>
      <c r="I36" s="21" t="s">
        <v>134</v>
      </c>
      <c r="J36" s="21" t="s">
        <v>134</v>
      </c>
      <c r="K36" s="6" t="e">
        <f t="shared" si="1"/>
        <v>#N/A</v>
      </c>
    </row>
    <row r="37" spans="1:11" ht="13.5">
      <c r="A37" s="6" t="e">
        <f t="shared" si="0"/>
        <v>#N/A</v>
      </c>
      <c r="B37" s="21" t="e">
        <v>#N/A</v>
      </c>
      <c r="C37" s="21" t="e">
        <v>#N/A</v>
      </c>
      <c r="D37" s="21" t="s">
        <v>134</v>
      </c>
      <c r="E37" s="21" t="s">
        <v>134</v>
      </c>
      <c r="F37" s="21" t="s">
        <v>134</v>
      </c>
      <c r="G37" s="21" t="s">
        <v>134</v>
      </c>
      <c r="H37" s="21" t="s">
        <v>134</v>
      </c>
      <c r="I37" s="21" t="s">
        <v>134</v>
      </c>
      <c r="J37" s="21" t="s">
        <v>134</v>
      </c>
      <c r="K37" s="6" t="e">
        <f t="shared" si="1"/>
        <v>#N/A</v>
      </c>
    </row>
    <row r="38" spans="1:11" ht="13.5">
      <c r="A38" s="6" t="e">
        <f t="shared" si="0"/>
        <v>#N/A</v>
      </c>
      <c r="B38" s="21" t="e">
        <v>#N/A</v>
      </c>
      <c r="C38" s="21" t="e">
        <v>#N/A</v>
      </c>
      <c r="D38" s="21" t="s">
        <v>134</v>
      </c>
      <c r="E38" s="21" t="s">
        <v>134</v>
      </c>
      <c r="F38" s="21" t="s">
        <v>134</v>
      </c>
      <c r="G38" s="21" t="s">
        <v>134</v>
      </c>
      <c r="H38" s="21" t="s">
        <v>134</v>
      </c>
      <c r="I38" s="21" t="s">
        <v>134</v>
      </c>
      <c r="J38" s="21" t="s">
        <v>134</v>
      </c>
      <c r="K38" s="6" t="e">
        <f t="shared" si="1"/>
        <v>#N/A</v>
      </c>
    </row>
    <row r="39" spans="1:11" ht="13.5">
      <c r="A39" s="6" t="e">
        <f t="shared" si="0"/>
        <v>#N/A</v>
      </c>
      <c r="B39" s="21" t="e">
        <v>#N/A</v>
      </c>
      <c r="C39" s="21" t="e">
        <v>#N/A</v>
      </c>
      <c r="D39" s="21" t="s">
        <v>134</v>
      </c>
      <c r="E39" s="21" t="s">
        <v>134</v>
      </c>
      <c r="F39" s="21" t="s">
        <v>134</v>
      </c>
      <c r="G39" s="21" t="s">
        <v>134</v>
      </c>
      <c r="H39" s="21" t="s">
        <v>134</v>
      </c>
      <c r="I39" s="21" t="s">
        <v>134</v>
      </c>
      <c r="J39" s="21" t="s">
        <v>134</v>
      </c>
      <c r="K39" s="6" t="e">
        <f t="shared" si="1"/>
        <v>#N/A</v>
      </c>
    </row>
    <row r="40" spans="1:11" ht="13.5">
      <c r="A40" s="6" t="e">
        <f t="shared" si="0"/>
        <v>#N/A</v>
      </c>
      <c r="B40" s="21" t="e">
        <v>#N/A</v>
      </c>
      <c r="C40" s="21" t="e">
        <v>#N/A</v>
      </c>
      <c r="D40" s="21" t="s">
        <v>134</v>
      </c>
      <c r="E40" s="21" t="s">
        <v>134</v>
      </c>
      <c r="F40" s="21" t="s">
        <v>134</v>
      </c>
      <c r="G40" s="21" t="s">
        <v>134</v>
      </c>
      <c r="H40" s="21" t="s">
        <v>134</v>
      </c>
      <c r="I40" s="21" t="s">
        <v>134</v>
      </c>
      <c r="J40" s="21" t="s">
        <v>134</v>
      </c>
      <c r="K40" s="6" t="e">
        <f t="shared" si="1"/>
        <v>#N/A</v>
      </c>
    </row>
    <row r="41" spans="1:11" ht="13.5">
      <c r="A41" s="6" t="e">
        <f t="shared" si="0"/>
        <v>#N/A</v>
      </c>
      <c r="B41" s="21" t="e">
        <v>#N/A</v>
      </c>
      <c r="C41" s="21" t="e">
        <v>#N/A</v>
      </c>
      <c r="D41" s="21" t="s">
        <v>134</v>
      </c>
      <c r="E41" s="21" t="s">
        <v>134</v>
      </c>
      <c r="F41" s="21" t="s">
        <v>134</v>
      </c>
      <c r="G41" s="21" t="s">
        <v>134</v>
      </c>
      <c r="H41" s="21" t="s">
        <v>134</v>
      </c>
      <c r="I41" s="21" t="s">
        <v>134</v>
      </c>
      <c r="J41" s="21" t="s">
        <v>134</v>
      </c>
      <c r="K41" s="6" t="e">
        <f t="shared" si="1"/>
        <v>#N/A</v>
      </c>
    </row>
    <row r="42" spans="1:11" ht="13.5">
      <c r="A42" s="6" t="e">
        <f t="shared" si="0"/>
        <v>#N/A</v>
      </c>
      <c r="B42" s="21" t="e">
        <v>#N/A</v>
      </c>
      <c r="C42" s="21" t="e">
        <v>#N/A</v>
      </c>
      <c r="D42" s="21" t="s">
        <v>134</v>
      </c>
      <c r="E42" s="21" t="s">
        <v>134</v>
      </c>
      <c r="F42" s="21" t="s">
        <v>134</v>
      </c>
      <c r="G42" s="21" t="s">
        <v>134</v>
      </c>
      <c r="H42" s="21" t="s">
        <v>134</v>
      </c>
      <c r="I42" s="21" t="s">
        <v>134</v>
      </c>
      <c r="J42" s="21" t="s">
        <v>134</v>
      </c>
      <c r="K42" s="6" t="e">
        <f t="shared" si="1"/>
        <v>#N/A</v>
      </c>
    </row>
    <row r="43" spans="1:11" ht="13.5">
      <c r="A43" s="6" t="e">
        <f t="shared" si="0"/>
        <v>#N/A</v>
      </c>
      <c r="B43" s="21" t="e">
        <v>#N/A</v>
      </c>
      <c r="C43" s="21" t="e">
        <v>#N/A</v>
      </c>
      <c r="D43" s="21" t="s">
        <v>134</v>
      </c>
      <c r="E43" s="21" t="s">
        <v>134</v>
      </c>
      <c r="F43" s="21" t="s">
        <v>134</v>
      </c>
      <c r="G43" s="21" t="s">
        <v>134</v>
      </c>
      <c r="H43" s="21" t="s">
        <v>134</v>
      </c>
      <c r="I43" s="21" t="s">
        <v>134</v>
      </c>
      <c r="J43" s="21" t="s">
        <v>134</v>
      </c>
      <c r="K43" s="6" t="e">
        <f t="shared" si="1"/>
        <v>#N/A</v>
      </c>
    </row>
    <row r="44" spans="1:11" ht="13.5">
      <c r="A44" s="6" t="e">
        <f t="shared" si="0"/>
        <v>#N/A</v>
      </c>
      <c r="B44" s="21" t="e">
        <v>#N/A</v>
      </c>
      <c r="C44" s="21" t="e">
        <v>#N/A</v>
      </c>
      <c r="D44" s="21" t="s">
        <v>134</v>
      </c>
      <c r="E44" s="21" t="s">
        <v>134</v>
      </c>
      <c r="F44" s="21" t="s">
        <v>134</v>
      </c>
      <c r="G44" s="21" t="s">
        <v>134</v>
      </c>
      <c r="H44" s="21" t="s">
        <v>134</v>
      </c>
      <c r="I44" s="21" t="s">
        <v>134</v>
      </c>
      <c r="J44" s="21" t="s">
        <v>134</v>
      </c>
      <c r="K44" s="6" t="e">
        <f t="shared" si="1"/>
        <v>#N/A</v>
      </c>
    </row>
    <row r="45" spans="1:11" ht="13.5">
      <c r="A45" s="6" t="e">
        <f t="shared" si="0"/>
        <v>#N/A</v>
      </c>
      <c r="B45" s="21" t="e">
        <v>#N/A</v>
      </c>
      <c r="C45" s="21" t="e">
        <v>#N/A</v>
      </c>
      <c r="D45" s="21" t="s">
        <v>134</v>
      </c>
      <c r="E45" s="21" t="s">
        <v>134</v>
      </c>
      <c r="F45" s="21" t="s">
        <v>134</v>
      </c>
      <c r="G45" s="21" t="s">
        <v>134</v>
      </c>
      <c r="H45" s="21" t="s">
        <v>134</v>
      </c>
      <c r="I45" s="21" t="s">
        <v>134</v>
      </c>
      <c r="J45" s="21" t="s">
        <v>134</v>
      </c>
      <c r="K45" s="6" t="e">
        <f t="shared" si="1"/>
        <v>#N/A</v>
      </c>
    </row>
    <row r="46" spans="1:11" ht="13.5">
      <c r="A46" s="6" t="e">
        <f t="shared" si="0"/>
        <v>#N/A</v>
      </c>
      <c r="B46" s="21" t="e">
        <v>#N/A</v>
      </c>
      <c r="C46" s="21" t="e">
        <v>#N/A</v>
      </c>
      <c r="D46" s="21" t="s">
        <v>134</v>
      </c>
      <c r="E46" s="21" t="s">
        <v>134</v>
      </c>
      <c r="F46" s="21" t="s">
        <v>134</v>
      </c>
      <c r="G46" s="21" t="s">
        <v>134</v>
      </c>
      <c r="H46" s="21" t="s">
        <v>134</v>
      </c>
      <c r="I46" s="21" t="s">
        <v>134</v>
      </c>
      <c r="J46" s="21" t="s">
        <v>134</v>
      </c>
      <c r="K46" s="6" t="e">
        <f t="shared" si="1"/>
        <v>#N/A</v>
      </c>
    </row>
    <row r="47" spans="1:11" ht="13.5">
      <c r="A47" s="6" t="e">
        <f t="shared" si="0"/>
        <v>#N/A</v>
      </c>
      <c r="B47" s="21" t="e">
        <v>#N/A</v>
      </c>
      <c r="C47" s="21" t="e">
        <v>#N/A</v>
      </c>
      <c r="D47" s="21" t="s">
        <v>134</v>
      </c>
      <c r="E47" s="21" t="s">
        <v>134</v>
      </c>
      <c r="F47" s="21" t="s">
        <v>134</v>
      </c>
      <c r="G47" s="21" t="s">
        <v>134</v>
      </c>
      <c r="H47" s="21" t="s">
        <v>134</v>
      </c>
      <c r="I47" s="21" t="s">
        <v>134</v>
      </c>
      <c r="J47" s="21" t="s">
        <v>134</v>
      </c>
      <c r="K47" s="6" t="e">
        <f t="shared" si="1"/>
        <v>#N/A</v>
      </c>
    </row>
    <row r="48" spans="1:11" ht="13.5">
      <c r="A48" s="6" t="e">
        <f t="shared" si="0"/>
        <v>#N/A</v>
      </c>
      <c r="B48" s="21" t="e">
        <v>#N/A</v>
      </c>
      <c r="C48" s="21" t="e">
        <v>#N/A</v>
      </c>
      <c r="D48" s="21" t="s">
        <v>134</v>
      </c>
      <c r="E48" s="21" t="s">
        <v>134</v>
      </c>
      <c r="F48" s="21" t="s">
        <v>134</v>
      </c>
      <c r="G48" s="21" t="s">
        <v>134</v>
      </c>
      <c r="H48" s="21" t="s">
        <v>134</v>
      </c>
      <c r="I48" s="21" t="s">
        <v>134</v>
      </c>
      <c r="J48" s="21" t="s">
        <v>134</v>
      </c>
      <c r="K48" s="6" t="e">
        <f t="shared" si="1"/>
        <v>#N/A</v>
      </c>
    </row>
    <row r="49" spans="1:11" ht="13.5">
      <c r="A49" s="6" t="e">
        <f t="shared" si="0"/>
        <v>#N/A</v>
      </c>
      <c r="B49" s="21" t="e">
        <v>#N/A</v>
      </c>
      <c r="C49" s="21" t="e">
        <v>#N/A</v>
      </c>
      <c r="D49" s="21" t="s">
        <v>134</v>
      </c>
      <c r="E49" s="21" t="s">
        <v>134</v>
      </c>
      <c r="F49" s="21" t="s">
        <v>134</v>
      </c>
      <c r="G49" s="21" t="s">
        <v>134</v>
      </c>
      <c r="H49" s="21" t="s">
        <v>134</v>
      </c>
      <c r="I49" s="21" t="s">
        <v>134</v>
      </c>
      <c r="J49" s="21" t="s">
        <v>134</v>
      </c>
      <c r="K49" s="6" t="e">
        <f t="shared" si="1"/>
        <v>#N/A</v>
      </c>
    </row>
    <row r="50" spans="1:11" ht="13.5">
      <c r="A50" s="6" t="e">
        <f t="shared" si="0"/>
        <v>#N/A</v>
      </c>
      <c r="B50" s="21" t="e">
        <v>#N/A</v>
      </c>
      <c r="C50" s="21" t="e">
        <v>#N/A</v>
      </c>
      <c r="D50" s="21" t="s">
        <v>134</v>
      </c>
      <c r="E50" s="21" t="s">
        <v>134</v>
      </c>
      <c r="F50" s="21" t="s">
        <v>134</v>
      </c>
      <c r="G50" s="21" t="s">
        <v>134</v>
      </c>
      <c r="H50" s="21" t="s">
        <v>134</v>
      </c>
      <c r="I50" s="21" t="s">
        <v>134</v>
      </c>
      <c r="J50" s="21" t="s">
        <v>134</v>
      </c>
      <c r="K50" s="6" t="e">
        <f t="shared" si="1"/>
        <v>#N/A</v>
      </c>
    </row>
    <row r="51" spans="1:11" ht="13.5">
      <c r="A51" s="6" t="e">
        <f t="shared" si="0"/>
        <v>#N/A</v>
      </c>
      <c r="B51" s="21" t="e">
        <v>#N/A</v>
      </c>
      <c r="C51" s="21" t="e">
        <v>#N/A</v>
      </c>
      <c r="D51" s="21" t="s">
        <v>134</v>
      </c>
      <c r="E51" s="21" t="s">
        <v>134</v>
      </c>
      <c r="F51" s="21" t="s">
        <v>134</v>
      </c>
      <c r="G51" s="21" t="s">
        <v>134</v>
      </c>
      <c r="H51" s="21" t="s">
        <v>134</v>
      </c>
      <c r="I51" s="21" t="s">
        <v>134</v>
      </c>
      <c r="J51" s="21" t="s">
        <v>134</v>
      </c>
      <c r="K51" s="6" t="e">
        <f t="shared" si="1"/>
        <v>#N/A</v>
      </c>
    </row>
    <row r="52" spans="1:11" ht="13.5">
      <c r="A52" s="6" t="e">
        <f t="shared" si="0"/>
        <v>#N/A</v>
      </c>
      <c r="B52" s="21" t="e">
        <v>#N/A</v>
      </c>
      <c r="C52" s="21" t="e">
        <v>#N/A</v>
      </c>
      <c r="D52" s="21" t="s">
        <v>134</v>
      </c>
      <c r="E52" s="21" t="s">
        <v>134</v>
      </c>
      <c r="F52" s="21" t="s">
        <v>134</v>
      </c>
      <c r="G52" s="21" t="s">
        <v>134</v>
      </c>
      <c r="H52" s="21" t="s">
        <v>134</v>
      </c>
      <c r="I52" s="21" t="s">
        <v>134</v>
      </c>
      <c r="J52" s="21" t="s">
        <v>134</v>
      </c>
      <c r="K52" s="6" t="e">
        <f t="shared" si="1"/>
        <v>#N/A</v>
      </c>
    </row>
    <row r="53" spans="1:11" ht="13.5">
      <c r="A53" s="6" t="e">
        <f t="shared" si="0"/>
        <v>#N/A</v>
      </c>
      <c r="B53" s="21" t="e">
        <v>#N/A</v>
      </c>
      <c r="C53" s="21" t="e">
        <v>#N/A</v>
      </c>
      <c r="D53" s="21" t="s">
        <v>134</v>
      </c>
      <c r="E53" s="21" t="s">
        <v>134</v>
      </c>
      <c r="F53" s="21" t="s">
        <v>134</v>
      </c>
      <c r="G53" s="21" t="s">
        <v>134</v>
      </c>
      <c r="H53" s="21" t="s">
        <v>134</v>
      </c>
      <c r="I53" s="21" t="s">
        <v>134</v>
      </c>
      <c r="J53" s="21" t="s">
        <v>134</v>
      </c>
      <c r="K53" s="6" t="e">
        <f t="shared" si="1"/>
        <v>#N/A</v>
      </c>
    </row>
    <row r="54" spans="1:11" ht="13.5">
      <c r="A54" s="6" t="e">
        <f t="shared" si="0"/>
        <v>#N/A</v>
      </c>
      <c r="B54" s="21" t="e">
        <v>#N/A</v>
      </c>
      <c r="C54" s="21" t="e">
        <v>#N/A</v>
      </c>
      <c r="D54" s="21" t="s">
        <v>134</v>
      </c>
      <c r="E54" s="21" t="s">
        <v>134</v>
      </c>
      <c r="F54" s="21" t="s">
        <v>134</v>
      </c>
      <c r="G54" s="21" t="s">
        <v>134</v>
      </c>
      <c r="H54" s="21" t="s">
        <v>134</v>
      </c>
      <c r="I54" s="21" t="s">
        <v>134</v>
      </c>
      <c r="J54" s="21" t="s">
        <v>134</v>
      </c>
      <c r="K54" s="6" t="e">
        <f t="shared" si="1"/>
        <v>#N/A</v>
      </c>
    </row>
    <row r="55" spans="1:11" ht="13.5">
      <c r="A55" s="6" t="e">
        <f t="shared" si="0"/>
        <v>#N/A</v>
      </c>
      <c r="B55" s="21" t="e">
        <v>#N/A</v>
      </c>
      <c r="C55" s="21" t="e">
        <v>#N/A</v>
      </c>
      <c r="D55" s="21" t="s">
        <v>134</v>
      </c>
      <c r="E55" s="21" t="s">
        <v>134</v>
      </c>
      <c r="F55" s="21" t="s">
        <v>134</v>
      </c>
      <c r="G55" s="21" t="s">
        <v>134</v>
      </c>
      <c r="H55" s="21" t="s">
        <v>134</v>
      </c>
      <c r="I55" s="21" t="s">
        <v>134</v>
      </c>
      <c r="J55" s="21" t="s">
        <v>134</v>
      </c>
      <c r="K55" s="6" t="e">
        <f t="shared" si="1"/>
        <v>#N/A</v>
      </c>
    </row>
    <row r="56" spans="1:11" ht="13.5">
      <c r="A56" s="6" t="e">
        <f t="shared" si="0"/>
        <v>#N/A</v>
      </c>
      <c r="B56" s="21" t="e">
        <v>#N/A</v>
      </c>
      <c r="C56" s="21" t="e">
        <v>#N/A</v>
      </c>
      <c r="D56" s="21" t="s">
        <v>134</v>
      </c>
      <c r="E56" s="21" t="s">
        <v>134</v>
      </c>
      <c r="F56" s="21" t="s">
        <v>134</v>
      </c>
      <c r="G56" s="21" t="s">
        <v>134</v>
      </c>
      <c r="H56" s="21" t="s">
        <v>134</v>
      </c>
      <c r="I56" s="21" t="s">
        <v>134</v>
      </c>
      <c r="J56" s="21" t="s">
        <v>134</v>
      </c>
      <c r="K56" s="6" t="e">
        <f t="shared" si="1"/>
        <v>#N/A</v>
      </c>
    </row>
    <row r="57" spans="1:11" ht="13.5">
      <c r="A57" s="6" t="e">
        <f t="shared" si="0"/>
        <v>#N/A</v>
      </c>
      <c r="B57" s="21" t="e">
        <v>#N/A</v>
      </c>
      <c r="C57" s="21" t="e">
        <v>#N/A</v>
      </c>
      <c r="D57" s="21" t="s">
        <v>134</v>
      </c>
      <c r="E57" s="21" t="s">
        <v>134</v>
      </c>
      <c r="F57" s="21" t="s">
        <v>134</v>
      </c>
      <c r="G57" s="21" t="s">
        <v>134</v>
      </c>
      <c r="H57" s="21" t="s">
        <v>134</v>
      </c>
      <c r="I57" s="21" t="s">
        <v>134</v>
      </c>
      <c r="J57" s="21" t="s">
        <v>134</v>
      </c>
      <c r="K57" s="6" t="e">
        <f t="shared" si="1"/>
        <v>#N/A</v>
      </c>
    </row>
    <row r="58" spans="1:11" ht="13.5">
      <c r="A58" s="6" t="e">
        <f t="shared" si="0"/>
        <v>#N/A</v>
      </c>
      <c r="B58" s="21" t="e">
        <v>#N/A</v>
      </c>
      <c r="C58" s="21" t="e">
        <v>#N/A</v>
      </c>
      <c r="D58" s="21" t="s">
        <v>134</v>
      </c>
      <c r="E58" s="21" t="s">
        <v>134</v>
      </c>
      <c r="F58" s="21" t="s">
        <v>134</v>
      </c>
      <c r="G58" s="21" t="s">
        <v>134</v>
      </c>
      <c r="H58" s="21" t="s">
        <v>134</v>
      </c>
      <c r="I58" s="21" t="s">
        <v>134</v>
      </c>
      <c r="J58" s="21" t="s">
        <v>134</v>
      </c>
      <c r="K58" s="6" t="e">
        <f t="shared" si="1"/>
        <v>#N/A</v>
      </c>
    </row>
    <row r="59" spans="1:11" ht="13.5">
      <c r="A59" s="6" t="e">
        <f t="shared" si="0"/>
        <v>#N/A</v>
      </c>
      <c r="B59" s="21" t="e">
        <v>#N/A</v>
      </c>
      <c r="C59" s="21" t="e">
        <v>#N/A</v>
      </c>
      <c r="D59" s="21" t="s">
        <v>134</v>
      </c>
      <c r="E59" s="21" t="s">
        <v>134</v>
      </c>
      <c r="F59" s="21" t="s">
        <v>134</v>
      </c>
      <c r="G59" s="21" t="s">
        <v>134</v>
      </c>
      <c r="H59" s="21" t="s">
        <v>134</v>
      </c>
      <c r="I59" s="21" t="s">
        <v>134</v>
      </c>
      <c r="J59" s="21" t="s">
        <v>134</v>
      </c>
      <c r="K59" s="6" t="e">
        <f t="shared" si="1"/>
        <v>#N/A</v>
      </c>
    </row>
    <row r="60" spans="1:11" ht="13.5">
      <c r="A60" s="6" t="e">
        <f t="shared" si="0"/>
        <v>#N/A</v>
      </c>
      <c r="B60" s="21" t="e">
        <v>#N/A</v>
      </c>
      <c r="C60" s="21" t="e">
        <v>#N/A</v>
      </c>
      <c r="D60" s="21" t="s">
        <v>134</v>
      </c>
      <c r="E60" s="21" t="s">
        <v>134</v>
      </c>
      <c r="F60" s="21" t="s">
        <v>134</v>
      </c>
      <c r="G60" s="21" t="s">
        <v>134</v>
      </c>
      <c r="H60" s="21" t="s">
        <v>134</v>
      </c>
      <c r="I60" s="21" t="s">
        <v>134</v>
      </c>
      <c r="J60" s="21" t="s">
        <v>134</v>
      </c>
      <c r="K60" s="6" t="e">
        <f t="shared" si="1"/>
        <v>#N/A</v>
      </c>
    </row>
    <row r="61" spans="1:11" ht="13.5">
      <c r="A61" s="6" t="e">
        <f t="shared" si="0"/>
        <v>#N/A</v>
      </c>
      <c r="B61" s="21" t="e">
        <v>#N/A</v>
      </c>
      <c r="C61" s="21" t="e">
        <v>#N/A</v>
      </c>
      <c r="D61" s="21" t="s">
        <v>134</v>
      </c>
      <c r="E61" s="21" t="s">
        <v>134</v>
      </c>
      <c r="F61" s="21" t="s">
        <v>134</v>
      </c>
      <c r="G61" s="21" t="s">
        <v>134</v>
      </c>
      <c r="H61" s="21" t="s">
        <v>134</v>
      </c>
      <c r="I61" s="21" t="s">
        <v>134</v>
      </c>
      <c r="J61" s="21" t="s">
        <v>134</v>
      </c>
      <c r="K61" s="6" t="e">
        <f t="shared" si="1"/>
        <v>#N/A</v>
      </c>
    </row>
    <row r="62" spans="1:11" ht="13.5">
      <c r="A62" s="6" t="e">
        <f t="shared" si="0"/>
        <v>#N/A</v>
      </c>
      <c r="B62" s="21" t="e">
        <v>#N/A</v>
      </c>
      <c r="C62" s="21" t="e">
        <v>#N/A</v>
      </c>
      <c r="D62" s="21" t="s">
        <v>134</v>
      </c>
      <c r="E62" s="21" t="s">
        <v>134</v>
      </c>
      <c r="F62" s="21" t="s">
        <v>134</v>
      </c>
      <c r="G62" s="21" t="s">
        <v>134</v>
      </c>
      <c r="H62" s="21" t="s">
        <v>134</v>
      </c>
      <c r="I62" s="21" t="s">
        <v>134</v>
      </c>
      <c r="J62" s="21" t="s">
        <v>134</v>
      </c>
      <c r="K62" s="6" t="e">
        <f t="shared" si="1"/>
        <v>#N/A</v>
      </c>
    </row>
    <row r="63" spans="1:11" ht="13.5">
      <c r="A63" s="6" t="e">
        <f t="shared" si="0"/>
        <v>#N/A</v>
      </c>
      <c r="B63" s="21" t="e">
        <v>#N/A</v>
      </c>
      <c r="C63" s="21" t="e">
        <v>#N/A</v>
      </c>
      <c r="D63" s="21" t="s">
        <v>134</v>
      </c>
      <c r="E63" s="21" t="s">
        <v>134</v>
      </c>
      <c r="F63" s="21" t="s">
        <v>134</v>
      </c>
      <c r="G63" s="21" t="s">
        <v>134</v>
      </c>
      <c r="H63" s="21" t="s">
        <v>134</v>
      </c>
      <c r="I63" s="21" t="s">
        <v>134</v>
      </c>
      <c r="J63" s="21" t="s">
        <v>134</v>
      </c>
      <c r="K63" s="6" t="e">
        <f t="shared" si="1"/>
        <v>#N/A</v>
      </c>
    </row>
    <row r="64" spans="1:11" ht="13.5">
      <c r="A64" s="6" t="e">
        <f t="shared" si="0"/>
        <v>#N/A</v>
      </c>
      <c r="B64" s="21" t="e">
        <v>#N/A</v>
      </c>
      <c r="C64" s="21" t="e">
        <v>#N/A</v>
      </c>
      <c r="D64" s="21" t="s">
        <v>134</v>
      </c>
      <c r="E64" s="21" t="s">
        <v>134</v>
      </c>
      <c r="F64" s="21" t="s">
        <v>134</v>
      </c>
      <c r="G64" s="21" t="s">
        <v>134</v>
      </c>
      <c r="H64" s="21" t="s">
        <v>134</v>
      </c>
      <c r="I64" s="21" t="s">
        <v>134</v>
      </c>
      <c r="J64" s="21" t="s">
        <v>134</v>
      </c>
      <c r="K64" s="6" t="e">
        <f t="shared" si="1"/>
        <v>#N/A</v>
      </c>
    </row>
    <row r="65" spans="1:11" ht="13.5">
      <c r="A65" s="6" t="e">
        <f t="shared" si="0"/>
        <v>#N/A</v>
      </c>
      <c r="B65" s="21" t="e">
        <v>#N/A</v>
      </c>
      <c r="C65" s="21" t="e">
        <v>#N/A</v>
      </c>
      <c r="D65" s="21" t="s">
        <v>134</v>
      </c>
      <c r="E65" s="21" t="s">
        <v>134</v>
      </c>
      <c r="F65" s="21" t="s">
        <v>134</v>
      </c>
      <c r="G65" s="21" t="s">
        <v>134</v>
      </c>
      <c r="H65" s="21" t="s">
        <v>134</v>
      </c>
      <c r="I65" s="21" t="s">
        <v>134</v>
      </c>
      <c r="J65" s="21" t="s">
        <v>134</v>
      </c>
      <c r="K65" s="6" t="e">
        <f t="shared" si="1"/>
        <v>#N/A</v>
      </c>
    </row>
    <row r="66" spans="1:11" ht="13.5">
      <c r="A66" s="6" t="e">
        <f aca="true" t="shared" si="2" ref="A66:A129">IF(B66="","",IF(B66="4x100R",2,IF(B66="4x400R",3,1)))</f>
        <v>#N/A</v>
      </c>
      <c r="B66" s="21" t="e">
        <v>#N/A</v>
      </c>
      <c r="C66" s="21" t="e">
        <v>#N/A</v>
      </c>
      <c r="D66" s="21" t="s">
        <v>134</v>
      </c>
      <c r="E66" s="21" t="s">
        <v>134</v>
      </c>
      <c r="F66" s="21" t="s">
        <v>134</v>
      </c>
      <c r="G66" s="21" t="s">
        <v>134</v>
      </c>
      <c r="H66" s="21" t="s">
        <v>134</v>
      </c>
      <c r="I66" s="21" t="s">
        <v>134</v>
      </c>
      <c r="J66" s="21" t="s">
        <v>134</v>
      </c>
      <c r="K66" s="6" t="e">
        <f aca="true" t="shared" si="3" ref="K66:K129">IF(B66="4x100R",4,IF(B66="4x400R",5,IF(C65=C66,K65+1,1)))</f>
        <v>#N/A</v>
      </c>
    </row>
    <row r="67" spans="1:11" ht="13.5">
      <c r="A67" s="6" t="e">
        <f t="shared" si="2"/>
        <v>#N/A</v>
      </c>
      <c r="B67" s="21" t="e">
        <v>#N/A</v>
      </c>
      <c r="C67" s="21" t="e">
        <v>#N/A</v>
      </c>
      <c r="D67" s="21" t="s">
        <v>134</v>
      </c>
      <c r="E67" s="21" t="s">
        <v>134</v>
      </c>
      <c r="F67" s="21" t="s">
        <v>134</v>
      </c>
      <c r="G67" s="21" t="s">
        <v>134</v>
      </c>
      <c r="H67" s="21" t="s">
        <v>134</v>
      </c>
      <c r="I67" s="21" t="s">
        <v>134</v>
      </c>
      <c r="J67" s="21" t="s">
        <v>134</v>
      </c>
      <c r="K67" s="6" t="e">
        <f t="shared" si="3"/>
        <v>#N/A</v>
      </c>
    </row>
    <row r="68" spans="1:11" ht="13.5">
      <c r="A68" s="6" t="e">
        <f t="shared" si="2"/>
        <v>#N/A</v>
      </c>
      <c r="B68" s="21" t="e">
        <v>#N/A</v>
      </c>
      <c r="C68" s="21" t="e">
        <v>#N/A</v>
      </c>
      <c r="D68" s="21" t="s">
        <v>134</v>
      </c>
      <c r="E68" s="21" t="s">
        <v>134</v>
      </c>
      <c r="F68" s="21" t="s">
        <v>134</v>
      </c>
      <c r="G68" s="21" t="s">
        <v>134</v>
      </c>
      <c r="H68" s="21" t="s">
        <v>134</v>
      </c>
      <c r="I68" s="21" t="s">
        <v>134</v>
      </c>
      <c r="J68" s="21" t="s">
        <v>134</v>
      </c>
      <c r="K68" s="6" t="e">
        <f t="shared" si="3"/>
        <v>#N/A</v>
      </c>
    </row>
    <row r="69" spans="1:11" ht="13.5">
      <c r="A69" s="6" t="e">
        <f t="shared" si="2"/>
        <v>#N/A</v>
      </c>
      <c r="B69" s="21" t="e">
        <v>#N/A</v>
      </c>
      <c r="C69" s="21" t="e">
        <v>#N/A</v>
      </c>
      <c r="D69" s="21" t="s">
        <v>134</v>
      </c>
      <c r="E69" s="21" t="s">
        <v>134</v>
      </c>
      <c r="F69" s="21" t="s">
        <v>134</v>
      </c>
      <c r="G69" s="21" t="s">
        <v>134</v>
      </c>
      <c r="H69" s="21" t="s">
        <v>134</v>
      </c>
      <c r="I69" s="21" t="s">
        <v>134</v>
      </c>
      <c r="J69" s="21" t="s">
        <v>134</v>
      </c>
      <c r="K69" s="6" t="e">
        <f t="shared" si="3"/>
        <v>#N/A</v>
      </c>
    </row>
    <row r="70" spans="1:11" ht="13.5">
      <c r="A70" s="6" t="e">
        <f t="shared" si="2"/>
        <v>#N/A</v>
      </c>
      <c r="B70" s="21" t="e">
        <v>#N/A</v>
      </c>
      <c r="C70" s="21" t="e">
        <v>#N/A</v>
      </c>
      <c r="D70" s="21" t="s">
        <v>134</v>
      </c>
      <c r="E70" s="21" t="s">
        <v>134</v>
      </c>
      <c r="F70" s="21" t="s">
        <v>134</v>
      </c>
      <c r="G70" s="21" t="s">
        <v>134</v>
      </c>
      <c r="H70" s="21" t="s">
        <v>134</v>
      </c>
      <c r="I70" s="21" t="s">
        <v>134</v>
      </c>
      <c r="J70" s="21" t="s">
        <v>134</v>
      </c>
      <c r="K70" s="6" t="e">
        <f t="shared" si="3"/>
        <v>#N/A</v>
      </c>
    </row>
    <row r="71" spans="1:11" ht="13.5">
      <c r="A71" s="6" t="e">
        <f t="shared" si="2"/>
        <v>#N/A</v>
      </c>
      <c r="B71" s="21" t="e">
        <v>#N/A</v>
      </c>
      <c r="C71" s="21" t="e">
        <v>#N/A</v>
      </c>
      <c r="D71" s="21" t="s">
        <v>134</v>
      </c>
      <c r="E71" s="21" t="s">
        <v>134</v>
      </c>
      <c r="F71" s="21" t="s">
        <v>134</v>
      </c>
      <c r="G71" s="21" t="s">
        <v>134</v>
      </c>
      <c r="H71" s="21" t="s">
        <v>134</v>
      </c>
      <c r="I71" s="21" t="s">
        <v>134</v>
      </c>
      <c r="J71" s="21" t="s">
        <v>134</v>
      </c>
      <c r="K71" s="6" t="e">
        <f t="shared" si="3"/>
        <v>#N/A</v>
      </c>
    </row>
    <row r="72" spans="1:11" ht="13.5">
      <c r="A72" s="6" t="e">
        <f t="shared" si="2"/>
        <v>#N/A</v>
      </c>
      <c r="B72" s="21" t="e">
        <v>#N/A</v>
      </c>
      <c r="C72" s="21" t="e">
        <v>#N/A</v>
      </c>
      <c r="D72" s="21" t="s">
        <v>134</v>
      </c>
      <c r="E72" s="21" t="s">
        <v>134</v>
      </c>
      <c r="F72" s="21" t="s">
        <v>134</v>
      </c>
      <c r="G72" s="21" t="s">
        <v>134</v>
      </c>
      <c r="H72" s="21" t="s">
        <v>134</v>
      </c>
      <c r="I72" s="21" t="s">
        <v>134</v>
      </c>
      <c r="J72" s="21" t="s">
        <v>134</v>
      </c>
      <c r="K72" s="6" t="e">
        <f t="shared" si="3"/>
        <v>#N/A</v>
      </c>
    </row>
    <row r="73" spans="1:11" ht="13.5">
      <c r="A73" s="6" t="e">
        <f t="shared" si="2"/>
        <v>#N/A</v>
      </c>
      <c r="B73" s="21" t="e">
        <v>#N/A</v>
      </c>
      <c r="C73" s="21" t="e">
        <v>#N/A</v>
      </c>
      <c r="D73" s="21" t="s">
        <v>134</v>
      </c>
      <c r="E73" s="21" t="s">
        <v>134</v>
      </c>
      <c r="F73" s="21" t="s">
        <v>134</v>
      </c>
      <c r="G73" s="21" t="s">
        <v>134</v>
      </c>
      <c r="H73" s="21" t="s">
        <v>134</v>
      </c>
      <c r="I73" s="21" t="s">
        <v>134</v>
      </c>
      <c r="J73" s="21" t="s">
        <v>134</v>
      </c>
      <c r="K73" s="6" t="e">
        <f t="shared" si="3"/>
        <v>#N/A</v>
      </c>
    </row>
    <row r="74" spans="1:11" ht="13.5">
      <c r="A74" s="6" t="e">
        <f t="shared" si="2"/>
        <v>#N/A</v>
      </c>
      <c r="B74" s="21" t="e">
        <v>#N/A</v>
      </c>
      <c r="C74" s="21" t="e">
        <v>#N/A</v>
      </c>
      <c r="D74" s="21" t="s">
        <v>134</v>
      </c>
      <c r="E74" s="21" t="s">
        <v>134</v>
      </c>
      <c r="F74" s="21" t="s">
        <v>134</v>
      </c>
      <c r="G74" s="21" t="s">
        <v>134</v>
      </c>
      <c r="H74" s="21" t="s">
        <v>134</v>
      </c>
      <c r="I74" s="21" t="s">
        <v>134</v>
      </c>
      <c r="J74" s="21" t="s">
        <v>134</v>
      </c>
      <c r="K74" s="6" t="e">
        <f t="shared" si="3"/>
        <v>#N/A</v>
      </c>
    </row>
    <row r="75" spans="1:11" ht="13.5">
      <c r="A75" s="6" t="e">
        <f t="shared" si="2"/>
        <v>#N/A</v>
      </c>
      <c r="B75" s="21" t="e">
        <v>#N/A</v>
      </c>
      <c r="C75" s="21" t="e">
        <v>#N/A</v>
      </c>
      <c r="D75" s="21" t="s">
        <v>134</v>
      </c>
      <c r="E75" s="21" t="s">
        <v>134</v>
      </c>
      <c r="F75" s="21" t="s">
        <v>134</v>
      </c>
      <c r="G75" s="21" t="s">
        <v>134</v>
      </c>
      <c r="H75" s="21" t="s">
        <v>134</v>
      </c>
      <c r="I75" s="21" t="s">
        <v>134</v>
      </c>
      <c r="J75" s="21" t="s">
        <v>134</v>
      </c>
      <c r="K75" s="6" t="e">
        <f t="shared" si="3"/>
        <v>#N/A</v>
      </c>
    </row>
    <row r="76" spans="1:11" ht="13.5">
      <c r="A76" s="6" t="e">
        <f t="shared" si="2"/>
        <v>#N/A</v>
      </c>
      <c r="B76" s="21" t="e">
        <v>#N/A</v>
      </c>
      <c r="C76" s="21" t="e">
        <v>#N/A</v>
      </c>
      <c r="D76" s="21" t="s">
        <v>134</v>
      </c>
      <c r="E76" s="21" t="s">
        <v>134</v>
      </c>
      <c r="F76" s="21" t="s">
        <v>134</v>
      </c>
      <c r="G76" s="21" t="s">
        <v>134</v>
      </c>
      <c r="H76" s="21" t="s">
        <v>134</v>
      </c>
      <c r="I76" s="21" t="s">
        <v>134</v>
      </c>
      <c r="J76" s="21" t="s">
        <v>134</v>
      </c>
      <c r="K76" s="6" t="e">
        <f t="shared" si="3"/>
        <v>#N/A</v>
      </c>
    </row>
    <row r="77" spans="1:11" ht="13.5">
      <c r="A77" s="6" t="e">
        <f t="shared" si="2"/>
        <v>#N/A</v>
      </c>
      <c r="B77" s="21" t="e">
        <v>#N/A</v>
      </c>
      <c r="C77" s="21" t="e">
        <v>#N/A</v>
      </c>
      <c r="D77" s="21" t="s">
        <v>134</v>
      </c>
      <c r="E77" s="21" t="s">
        <v>134</v>
      </c>
      <c r="F77" s="21" t="s">
        <v>134</v>
      </c>
      <c r="G77" s="21" t="s">
        <v>134</v>
      </c>
      <c r="H77" s="21" t="s">
        <v>134</v>
      </c>
      <c r="I77" s="21" t="s">
        <v>134</v>
      </c>
      <c r="J77" s="21" t="s">
        <v>134</v>
      </c>
      <c r="K77" s="6" t="e">
        <f t="shared" si="3"/>
        <v>#N/A</v>
      </c>
    </row>
    <row r="78" spans="1:11" ht="13.5">
      <c r="A78" s="6" t="e">
        <f t="shared" si="2"/>
        <v>#N/A</v>
      </c>
      <c r="B78" s="21" t="e">
        <v>#N/A</v>
      </c>
      <c r="C78" s="21" t="e">
        <v>#N/A</v>
      </c>
      <c r="D78" s="21" t="s">
        <v>134</v>
      </c>
      <c r="E78" s="21" t="s">
        <v>134</v>
      </c>
      <c r="F78" s="21" t="s">
        <v>134</v>
      </c>
      <c r="G78" s="21" t="s">
        <v>134</v>
      </c>
      <c r="H78" s="21" t="s">
        <v>134</v>
      </c>
      <c r="I78" s="21" t="s">
        <v>134</v>
      </c>
      <c r="J78" s="21" t="s">
        <v>134</v>
      </c>
      <c r="K78" s="6" t="e">
        <f t="shared" si="3"/>
        <v>#N/A</v>
      </c>
    </row>
    <row r="79" spans="1:11" ht="13.5">
      <c r="A79" s="6" t="e">
        <f t="shared" si="2"/>
        <v>#N/A</v>
      </c>
      <c r="B79" s="21" t="e">
        <v>#N/A</v>
      </c>
      <c r="C79" s="21" t="e">
        <v>#N/A</v>
      </c>
      <c r="D79" s="21" t="s">
        <v>134</v>
      </c>
      <c r="E79" s="21" t="s">
        <v>134</v>
      </c>
      <c r="F79" s="21" t="s">
        <v>134</v>
      </c>
      <c r="G79" s="21" t="s">
        <v>134</v>
      </c>
      <c r="H79" s="21" t="s">
        <v>134</v>
      </c>
      <c r="I79" s="21" t="s">
        <v>134</v>
      </c>
      <c r="J79" s="21" t="s">
        <v>134</v>
      </c>
      <c r="K79" s="6" t="e">
        <f t="shared" si="3"/>
        <v>#N/A</v>
      </c>
    </row>
    <row r="80" spans="1:11" ht="13.5">
      <c r="A80" s="6" t="e">
        <f t="shared" si="2"/>
        <v>#N/A</v>
      </c>
      <c r="B80" s="21" t="e">
        <v>#N/A</v>
      </c>
      <c r="C80" s="21" t="e">
        <v>#N/A</v>
      </c>
      <c r="D80" s="21" t="s">
        <v>134</v>
      </c>
      <c r="E80" s="21" t="s">
        <v>134</v>
      </c>
      <c r="F80" s="21" t="s">
        <v>134</v>
      </c>
      <c r="G80" s="21" t="s">
        <v>134</v>
      </c>
      <c r="H80" s="21" t="s">
        <v>134</v>
      </c>
      <c r="I80" s="21" t="s">
        <v>134</v>
      </c>
      <c r="J80" s="21" t="s">
        <v>134</v>
      </c>
      <c r="K80" s="6" t="e">
        <f t="shared" si="3"/>
        <v>#N/A</v>
      </c>
    </row>
    <row r="81" spans="1:11" ht="13.5">
      <c r="A81" s="6" t="e">
        <f t="shared" si="2"/>
        <v>#N/A</v>
      </c>
      <c r="B81" s="21" t="e">
        <v>#N/A</v>
      </c>
      <c r="C81" s="21" t="e">
        <v>#N/A</v>
      </c>
      <c r="D81" s="21" t="s">
        <v>134</v>
      </c>
      <c r="E81" s="21" t="s">
        <v>134</v>
      </c>
      <c r="F81" s="21" t="s">
        <v>134</v>
      </c>
      <c r="G81" s="21" t="s">
        <v>134</v>
      </c>
      <c r="H81" s="21" t="s">
        <v>134</v>
      </c>
      <c r="I81" s="21" t="s">
        <v>134</v>
      </c>
      <c r="J81" s="21" t="s">
        <v>134</v>
      </c>
      <c r="K81" s="6" t="e">
        <f t="shared" si="3"/>
        <v>#N/A</v>
      </c>
    </row>
    <row r="82" spans="1:11" ht="13.5">
      <c r="A82" s="6" t="e">
        <f t="shared" si="2"/>
        <v>#N/A</v>
      </c>
      <c r="B82" s="21" t="e">
        <v>#N/A</v>
      </c>
      <c r="C82" s="21" t="e">
        <v>#N/A</v>
      </c>
      <c r="D82" s="21" t="s">
        <v>134</v>
      </c>
      <c r="E82" s="21" t="s">
        <v>134</v>
      </c>
      <c r="F82" s="21" t="s">
        <v>134</v>
      </c>
      <c r="G82" s="21" t="s">
        <v>134</v>
      </c>
      <c r="H82" s="21" t="s">
        <v>134</v>
      </c>
      <c r="I82" s="21" t="s">
        <v>134</v>
      </c>
      <c r="J82" s="21" t="s">
        <v>134</v>
      </c>
      <c r="K82" s="6" t="e">
        <f t="shared" si="3"/>
        <v>#N/A</v>
      </c>
    </row>
    <row r="83" spans="1:11" ht="13.5">
      <c r="A83" s="6" t="e">
        <f t="shared" si="2"/>
        <v>#N/A</v>
      </c>
      <c r="B83" s="21" t="e">
        <v>#N/A</v>
      </c>
      <c r="C83" s="21" t="e">
        <v>#N/A</v>
      </c>
      <c r="D83" s="21" t="s">
        <v>134</v>
      </c>
      <c r="E83" s="21" t="s">
        <v>134</v>
      </c>
      <c r="F83" s="21" t="s">
        <v>134</v>
      </c>
      <c r="G83" s="21" t="s">
        <v>134</v>
      </c>
      <c r="H83" s="21" t="s">
        <v>134</v>
      </c>
      <c r="I83" s="21" t="s">
        <v>134</v>
      </c>
      <c r="J83" s="21" t="s">
        <v>134</v>
      </c>
      <c r="K83" s="6" t="e">
        <f t="shared" si="3"/>
        <v>#N/A</v>
      </c>
    </row>
    <row r="84" spans="1:11" ht="13.5">
      <c r="A84" s="6" t="e">
        <f t="shared" si="2"/>
        <v>#N/A</v>
      </c>
      <c r="B84" s="21" t="e">
        <v>#N/A</v>
      </c>
      <c r="C84" s="21" t="e">
        <v>#N/A</v>
      </c>
      <c r="D84" s="21" t="s">
        <v>134</v>
      </c>
      <c r="E84" s="21" t="s">
        <v>134</v>
      </c>
      <c r="F84" s="21" t="s">
        <v>134</v>
      </c>
      <c r="G84" s="21" t="s">
        <v>134</v>
      </c>
      <c r="H84" s="21" t="s">
        <v>134</v>
      </c>
      <c r="I84" s="21" t="s">
        <v>134</v>
      </c>
      <c r="J84" s="21" t="s">
        <v>134</v>
      </c>
      <c r="K84" s="6" t="e">
        <f t="shared" si="3"/>
        <v>#N/A</v>
      </c>
    </row>
    <row r="85" spans="1:11" ht="13.5">
      <c r="A85" s="6" t="e">
        <f t="shared" si="2"/>
        <v>#N/A</v>
      </c>
      <c r="B85" s="21" t="e">
        <v>#N/A</v>
      </c>
      <c r="C85" s="21" t="e">
        <v>#N/A</v>
      </c>
      <c r="D85" s="21" t="s">
        <v>134</v>
      </c>
      <c r="E85" s="21" t="s">
        <v>134</v>
      </c>
      <c r="F85" s="21" t="s">
        <v>134</v>
      </c>
      <c r="G85" s="21" t="s">
        <v>134</v>
      </c>
      <c r="H85" s="21" t="s">
        <v>134</v>
      </c>
      <c r="I85" s="21" t="s">
        <v>134</v>
      </c>
      <c r="J85" s="21" t="s">
        <v>134</v>
      </c>
      <c r="K85" s="6" t="e">
        <f t="shared" si="3"/>
        <v>#N/A</v>
      </c>
    </row>
    <row r="86" spans="1:11" ht="13.5">
      <c r="A86" s="6" t="e">
        <f t="shared" si="2"/>
        <v>#N/A</v>
      </c>
      <c r="B86" s="21" t="e">
        <v>#N/A</v>
      </c>
      <c r="C86" s="21" t="e">
        <v>#N/A</v>
      </c>
      <c r="D86" s="21" t="s">
        <v>134</v>
      </c>
      <c r="E86" s="21" t="s">
        <v>134</v>
      </c>
      <c r="F86" s="21" t="s">
        <v>134</v>
      </c>
      <c r="G86" s="21" t="s">
        <v>134</v>
      </c>
      <c r="H86" s="21" t="s">
        <v>134</v>
      </c>
      <c r="I86" s="21" t="s">
        <v>134</v>
      </c>
      <c r="J86" s="21" t="s">
        <v>134</v>
      </c>
      <c r="K86" s="6" t="e">
        <f t="shared" si="3"/>
        <v>#N/A</v>
      </c>
    </row>
    <row r="87" spans="1:11" ht="13.5">
      <c r="A87" s="6" t="e">
        <f t="shared" si="2"/>
        <v>#N/A</v>
      </c>
      <c r="B87" s="21" t="e">
        <v>#N/A</v>
      </c>
      <c r="C87" s="21" t="e">
        <v>#N/A</v>
      </c>
      <c r="D87" s="21" t="s">
        <v>134</v>
      </c>
      <c r="E87" s="21" t="s">
        <v>134</v>
      </c>
      <c r="F87" s="21" t="s">
        <v>134</v>
      </c>
      <c r="G87" s="21" t="s">
        <v>134</v>
      </c>
      <c r="H87" s="21" t="s">
        <v>134</v>
      </c>
      <c r="I87" s="21" t="s">
        <v>134</v>
      </c>
      <c r="J87" s="21" t="s">
        <v>134</v>
      </c>
      <c r="K87" s="6" t="e">
        <f t="shared" si="3"/>
        <v>#N/A</v>
      </c>
    </row>
    <row r="88" spans="1:11" ht="13.5">
      <c r="A88" s="6" t="e">
        <f t="shared" si="2"/>
        <v>#N/A</v>
      </c>
      <c r="B88" s="21" t="e">
        <v>#N/A</v>
      </c>
      <c r="C88" s="21" t="e">
        <v>#N/A</v>
      </c>
      <c r="D88" s="21" t="s">
        <v>134</v>
      </c>
      <c r="E88" s="21" t="s">
        <v>134</v>
      </c>
      <c r="F88" s="21" t="s">
        <v>134</v>
      </c>
      <c r="G88" s="21" t="s">
        <v>134</v>
      </c>
      <c r="H88" s="21" t="s">
        <v>134</v>
      </c>
      <c r="I88" s="21" t="s">
        <v>134</v>
      </c>
      <c r="J88" s="21" t="s">
        <v>134</v>
      </c>
      <c r="K88" s="6" t="e">
        <f t="shared" si="3"/>
        <v>#N/A</v>
      </c>
    </row>
    <row r="89" spans="1:11" ht="13.5">
      <c r="A89" s="6" t="e">
        <f t="shared" si="2"/>
        <v>#N/A</v>
      </c>
      <c r="B89" s="21" t="e">
        <v>#N/A</v>
      </c>
      <c r="C89" s="21" t="e">
        <v>#N/A</v>
      </c>
      <c r="D89" s="21" t="s">
        <v>134</v>
      </c>
      <c r="E89" s="21" t="s">
        <v>134</v>
      </c>
      <c r="F89" s="21" t="s">
        <v>134</v>
      </c>
      <c r="G89" s="21" t="s">
        <v>134</v>
      </c>
      <c r="H89" s="21" t="s">
        <v>134</v>
      </c>
      <c r="I89" s="21" t="s">
        <v>134</v>
      </c>
      <c r="J89" s="21" t="s">
        <v>134</v>
      </c>
      <c r="K89" s="6" t="e">
        <f t="shared" si="3"/>
        <v>#N/A</v>
      </c>
    </row>
    <row r="90" spans="1:11" ht="13.5">
      <c r="A90" s="6" t="e">
        <f t="shared" si="2"/>
        <v>#N/A</v>
      </c>
      <c r="B90" s="21" t="e">
        <v>#N/A</v>
      </c>
      <c r="C90" s="21" t="e">
        <v>#N/A</v>
      </c>
      <c r="D90" s="21" t="s">
        <v>134</v>
      </c>
      <c r="E90" s="21" t="s">
        <v>134</v>
      </c>
      <c r="F90" s="21" t="s">
        <v>134</v>
      </c>
      <c r="G90" s="21" t="s">
        <v>134</v>
      </c>
      <c r="H90" s="21" t="s">
        <v>134</v>
      </c>
      <c r="I90" s="21" t="s">
        <v>134</v>
      </c>
      <c r="J90" s="21" t="s">
        <v>134</v>
      </c>
      <c r="K90" s="6" t="e">
        <f t="shared" si="3"/>
        <v>#N/A</v>
      </c>
    </row>
    <row r="91" spans="1:11" ht="13.5">
      <c r="A91" s="6" t="e">
        <f t="shared" si="2"/>
        <v>#N/A</v>
      </c>
      <c r="B91" s="21" t="e">
        <v>#N/A</v>
      </c>
      <c r="C91" s="21" t="e">
        <v>#N/A</v>
      </c>
      <c r="D91" s="21" t="s">
        <v>134</v>
      </c>
      <c r="E91" s="21" t="s">
        <v>134</v>
      </c>
      <c r="F91" s="21" t="s">
        <v>134</v>
      </c>
      <c r="G91" s="21" t="s">
        <v>134</v>
      </c>
      <c r="H91" s="21" t="s">
        <v>134</v>
      </c>
      <c r="I91" s="21" t="s">
        <v>134</v>
      </c>
      <c r="J91" s="21" t="s">
        <v>134</v>
      </c>
      <c r="K91" s="6" t="e">
        <f t="shared" si="3"/>
        <v>#N/A</v>
      </c>
    </row>
    <row r="92" spans="1:11" ht="13.5">
      <c r="A92" s="6" t="e">
        <f t="shared" si="2"/>
        <v>#N/A</v>
      </c>
      <c r="B92" s="21" t="e">
        <v>#N/A</v>
      </c>
      <c r="C92" s="21" t="e">
        <v>#N/A</v>
      </c>
      <c r="D92" s="21" t="s">
        <v>134</v>
      </c>
      <c r="E92" s="21" t="s">
        <v>134</v>
      </c>
      <c r="F92" s="21" t="s">
        <v>134</v>
      </c>
      <c r="G92" s="21" t="s">
        <v>134</v>
      </c>
      <c r="H92" s="21" t="s">
        <v>134</v>
      </c>
      <c r="I92" s="21" t="s">
        <v>134</v>
      </c>
      <c r="J92" s="21" t="s">
        <v>134</v>
      </c>
      <c r="K92" s="6" t="e">
        <f t="shared" si="3"/>
        <v>#N/A</v>
      </c>
    </row>
    <row r="93" spans="1:11" ht="13.5">
      <c r="A93" s="6" t="e">
        <f t="shared" si="2"/>
        <v>#N/A</v>
      </c>
      <c r="B93" s="21" t="e">
        <v>#N/A</v>
      </c>
      <c r="C93" s="21" t="e">
        <v>#N/A</v>
      </c>
      <c r="D93" s="21" t="s">
        <v>134</v>
      </c>
      <c r="E93" s="21" t="s">
        <v>134</v>
      </c>
      <c r="F93" s="21" t="s">
        <v>134</v>
      </c>
      <c r="G93" s="21" t="s">
        <v>134</v>
      </c>
      <c r="H93" s="21" t="s">
        <v>134</v>
      </c>
      <c r="I93" s="21" t="s">
        <v>134</v>
      </c>
      <c r="J93" s="21" t="s">
        <v>134</v>
      </c>
      <c r="K93" s="6" t="e">
        <f t="shared" si="3"/>
        <v>#N/A</v>
      </c>
    </row>
    <row r="94" spans="1:11" ht="13.5">
      <c r="A94" s="6" t="e">
        <f t="shared" si="2"/>
        <v>#N/A</v>
      </c>
      <c r="B94" s="21" t="e">
        <v>#N/A</v>
      </c>
      <c r="C94" s="21" t="e">
        <v>#N/A</v>
      </c>
      <c r="D94" s="21" t="s">
        <v>134</v>
      </c>
      <c r="E94" s="21" t="s">
        <v>134</v>
      </c>
      <c r="F94" s="21" t="s">
        <v>134</v>
      </c>
      <c r="G94" s="21" t="s">
        <v>134</v>
      </c>
      <c r="H94" s="21" t="s">
        <v>134</v>
      </c>
      <c r="I94" s="21" t="s">
        <v>134</v>
      </c>
      <c r="J94" s="21" t="s">
        <v>134</v>
      </c>
      <c r="K94" s="6" t="e">
        <f t="shared" si="3"/>
        <v>#N/A</v>
      </c>
    </row>
    <row r="95" spans="1:11" ht="13.5">
      <c r="A95" s="6" t="e">
        <f t="shared" si="2"/>
        <v>#N/A</v>
      </c>
      <c r="B95" s="21" t="e">
        <v>#N/A</v>
      </c>
      <c r="C95" s="21" t="e">
        <v>#N/A</v>
      </c>
      <c r="D95" s="21" t="s">
        <v>134</v>
      </c>
      <c r="E95" s="21" t="s">
        <v>134</v>
      </c>
      <c r="F95" s="21" t="s">
        <v>134</v>
      </c>
      <c r="G95" s="21" t="s">
        <v>134</v>
      </c>
      <c r="H95" s="21" t="s">
        <v>134</v>
      </c>
      <c r="I95" s="21" t="s">
        <v>134</v>
      </c>
      <c r="J95" s="21" t="s">
        <v>134</v>
      </c>
      <c r="K95" s="6" t="e">
        <f t="shared" si="3"/>
        <v>#N/A</v>
      </c>
    </row>
    <row r="96" spans="1:11" ht="13.5">
      <c r="A96" s="6" t="e">
        <f t="shared" si="2"/>
        <v>#N/A</v>
      </c>
      <c r="B96" s="21" t="e">
        <v>#N/A</v>
      </c>
      <c r="C96" s="21" t="e">
        <v>#N/A</v>
      </c>
      <c r="D96" s="21" t="s">
        <v>134</v>
      </c>
      <c r="E96" s="21" t="s">
        <v>134</v>
      </c>
      <c r="F96" s="21" t="s">
        <v>134</v>
      </c>
      <c r="G96" s="21" t="s">
        <v>134</v>
      </c>
      <c r="H96" s="21" t="s">
        <v>134</v>
      </c>
      <c r="I96" s="21" t="s">
        <v>134</v>
      </c>
      <c r="J96" s="21" t="s">
        <v>134</v>
      </c>
      <c r="K96" s="6" t="e">
        <f t="shared" si="3"/>
        <v>#N/A</v>
      </c>
    </row>
    <row r="97" spans="1:11" ht="13.5">
      <c r="A97" s="6" t="e">
        <f t="shared" si="2"/>
        <v>#N/A</v>
      </c>
      <c r="B97" s="21" t="e">
        <v>#N/A</v>
      </c>
      <c r="C97" s="21" t="e">
        <v>#N/A</v>
      </c>
      <c r="D97" s="21" t="s">
        <v>134</v>
      </c>
      <c r="E97" s="21" t="s">
        <v>134</v>
      </c>
      <c r="F97" s="21" t="s">
        <v>134</v>
      </c>
      <c r="G97" s="21" t="s">
        <v>134</v>
      </c>
      <c r="H97" s="21" t="s">
        <v>134</v>
      </c>
      <c r="I97" s="21" t="s">
        <v>134</v>
      </c>
      <c r="J97" s="21" t="s">
        <v>134</v>
      </c>
      <c r="K97" s="6" t="e">
        <f t="shared" si="3"/>
        <v>#N/A</v>
      </c>
    </row>
    <row r="98" spans="1:11" s="22" customFormat="1" ht="13.5">
      <c r="A98" s="6" t="e">
        <f t="shared" si="2"/>
        <v>#N/A</v>
      </c>
      <c r="B98" s="21" t="e">
        <v>#N/A</v>
      </c>
      <c r="C98" s="21" t="e">
        <v>#N/A</v>
      </c>
      <c r="D98" s="21" t="s">
        <v>134</v>
      </c>
      <c r="E98" s="21" t="s">
        <v>134</v>
      </c>
      <c r="F98" s="21" t="s">
        <v>134</v>
      </c>
      <c r="G98" s="21" t="s">
        <v>134</v>
      </c>
      <c r="H98" s="21" t="s">
        <v>134</v>
      </c>
      <c r="I98" s="21" t="s">
        <v>134</v>
      </c>
      <c r="J98" s="21" t="s">
        <v>134</v>
      </c>
      <c r="K98" s="6" t="e">
        <f t="shared" si="3"/>
        <v>#N/A</v>
      </c>
    </row>
    <row r="99" spans="1:11" s="22" customFormat="1" ht="13.5">
      <c r="A99" s="6" t="e">
        <f t="shared" si="2"/>
        <v>#N/A</v>
      </c>
      <c r="B99" s="21" t="e">
        <v>#N/A</v>
      </c>
      <c r="C99" s="21" t="e">
        <v>#N/A</v>
      </c>
      <c r="D99" s="21" t="s">
        <v>134</v>
      </c>
      <c r="E99" s="21" t="s">
        <v>134</v>
      </c>
      <c r="F99" s="21" t="s">
        <v>134</v>
      </c>
      <c r="G99" s="21" t="s">
        <v>134</v>
      </c>
      <c r="H99" s="21" t="s">
        <v>134</v>
      </c>
      <c r="I99" s="21" t="s">
        <v>134</v>
      </c>
      <c r="J99" s="21" t="s">
        <v>134</v>
      </c>
      <c r="K99" s="6" t="e">
        <f t="shared" si="3"/>
        <v>#N/A</v>
      </c>
    </row>
    <row r="100" spans="1:11" s="22" customFormat="1" ht="13.5">
      <c r="A100" s="6" t="e">
        <f t="shared" si="2"/>
        <v>#N/A</v>
      </c>
      <c r="B100" s="21" t="e">
        <v>#N/A</v>
      </c>
      <c r="C100" s="21" t="e">
        <v>#N/A</v>
      </c>
      <c r="D100" s="21" t="s">
        <v>134</v>
      </c>
      <c r="E100" s="21" t="s">
        <v>134</v>
      </c>
      <c r="F100" s="21" t="s">
        <v>134</v>
      </c>
      <c r="G100" s="21" t="s">
        <v>134</v>
      </c>
      <c r="H100" s="21" t="s">
        <v>134</v>
      </c>
      <c r="I100" s="21" t="s">
        <v>134</v>
      </c>
      <c r="J100" s="21" t="s">
        <v>134</v>
      </c>
      <c r="K100" s="6" t="e">
        <f t="shared" si="3"/>
        <v>#N/A</v>
      </c>
    </row>
    <row r="101" spans="1:11" s="22" customFormat="1" ht="13.5">
      <c r="A101" s="6" t="e">
        <f t="shared" si="2"/>
        <v>#N/A</v>
      </c>
      <c r="B101" s="21" t="e">
        <v>#N/A</v>
      </c>
      <c r="C101" s="21" t="e">
        <v>#N/A</v>
      </c>
      <c r="D101" s="21" t="s">
        <v>134</v>
      </c>
      <c r="E101" s="21" t="s">
        <v>134</v>
      </c>
      <c r="F101" s="21" t="s">
        <v>134</v>
      </c>
      <c r="G101" s="21" t="s">
        <v>134</v>
      </c>
      <c r="H101" s="21" t="s">
        <v>134</v>
      </c>
      <c r="I101" s="21" t="s">
        <v>134</v>
      </c>
      <c r="J101" s="21" t="s">
        <v>134</v>
      </c>
      <c r="K101" s="6" t="e">
        <f t="shared" si="3"/>
        <v>#N/A</v>
      </c>
    </row>
    <row r="102" spans="1:11" s="22" customFormat="1" ht="13.5">
      <c r="A102" s="6" t="e">
        <f t="shared" si="2"/>
        <v>#N/A</v>
      </c>
      <c r="B102" s="21" t="e">
        <v>#N/A</v>
      </c>
      <c r="C102" s="21" t="e">
        <v>#N/A</v>
      </c>
      <c r="D102" s="21" t="s">
        <v>134</v>
      </c>
      <c r="E102" s="21" t="s">
        <v>134</v>
      </c>
      <c r="F102" s="21" t="s">
        <v>134</v>
      </c>
      <c r="G102" s="21" t="s">
        <v>134</v>
      </c>
      <c r="H102" s="21" t="s">
        <v>134</v>
      </c>
      <c r="I102" s="21" t="s">
        <v>134</v>
      </c>
      <c r="J102" s="21" t="s">
        <v>134</v>
      </c>
      <c r="K102" s="6" t="e">
        <f t="shared" si="3"/>
        <v>#N/A</v>
      </c>
    </row>
    <row r="103" spans="1:11" s="22" customFormat="1" ht="13.5">
      <c r="A103" s="6" t="e">
        <f t="shared" si="2"/>
        <v>#N/A</v>
      </c>
      <c r="B103" s="21" t="e">
        <v>#N/A</v>
      </c>
      <c r="C103" s="21" t="e">
        <v>#N/A</v>
      </c>
      <c r="D103" s="21" t="s">
        <v>134</v>
      </c>
      <c r="E103" s="21" t="s">
        <v>134</v>
      </c>
      <c r="F103" s="21" t="s">
        <v>134</v>
      </c>
      <c r="G103" s="21" t="s">
        <v>134</v>
      </c>
      <c r="H103" s="21" t="s">
        <v>134</v>
      </c>
      <c r="I103" s="21" t="s">
        <v>134</v>
      </c>
      <c r="J103" s="21" t="s">
        <v>134</v>
      </c>
      <c r="K103" s="6" t="e">
        <f t="shared" si="3"/>
        <v>#N/A</v>
      </c>
    </row>
    <row r="104" spans="1:11" s="22" customFormat="1" ht="13.5">
      <c r="A104" s="6" t="e">
        <f t="shared" si="2"/>
        <v>#N/A</v>
      </c>
      <c r="B104" s="21" t="e">
        <v>#N/A</v>
      </c>
      <c r="C104" s="21" t="e">
        <v>#N/A</v>
      </c>
      <c r="D104" s="21" t="s">
        <v>134</v>
      </c>
      <c r="E104" s="21" t="s">
        <v>134</v>
      </c>
      <c r="F104" s="21" t="s">
        <v>134</v>
      </c>
      <c r="G104" s="21" t="s">
        <v>134</v>
      </c>
      <c r="H104" s="21" t="s">
        <v>134</v>
      </c>
      <c r="I104" s="21" t="s">
        <v>134</v>
      </c>
      <c r="J104" s="21" t="s">
        <v>134</v>
      </c>
      <c r="K104" s="6" t="e">
        <f t="shared" si="3"/>
        <v>#N/A</v>
      </c>
    </row>
    <row r="105" spans="1:11" s="22" customFormat="1" ht="13.5">
      <c r="A105" s="6" t="e">
        <f t="shared" si="2"/>
        <v>#N/A</v>
      </c>
      <c r="B105" s="21" t="e">
        <v>#N/A</v>
      </c>
      <c r="C105" s="21" t="e">
        <v>#N/A</v>
      </c>
      <c r="D105" s="21" t="s">
        <v>134</v>
      </c>
      <c r="E105" s="21" t="s">
        <v>134</v>
      </c>
      <c r="F105" s="21" t="s">
        <v>134</v>
      </c>
      <c r="G105" s="21" t="s">
        <v>134</v>
      </c>
      <c r="H105" s="21" t="s">
        <v>134</v>
      </c>
      <c r="I105" s="21" t="s">
        <v>134</v>
      </c>
      <c r="J105" s="21" t="s">
        <v>134</v>
      </c>
      <c r="K105" s="6" t="e">
        <f t="shared" si="3"/>
        <v>#N/A</v>
      </c>
    </row>
    <row r="106" spans="1:11" s="22" customFormat="1" ht="13.5">
      <c r="A106" s="6" t="e">
        <f t="shared" si="2"/>
        <v>#N/A</v>
      </c>
      <c r="B106" s="21" t="e">
        <v>#N/A</v>
      </c>
      <c r="C106" s="21" t="e">
        <v>#N/A</v>
      </c>
      <c r="D106" s="21" t="s">
        <v>134</v>
      </c>
      <c r="E106" s="21" t="s">
        <v>134</v>
      </c>
      <c r="F106" s="21" t="s">
        <v>134</v>
      </c>
      <c r="G106" s="21" t="s">
        <v>134</v>
      </c>
      <c r="H106" s="21" t="s">
        <v>134</v>
      </c>
      <c r="I106" s="21" t="s">
        <v>134</v>
      </c>
      <c r="J106" s="21" t="s">
        <v>134</v>
      </c>
      <c r="K106" s="6" t="e">
        <f t="shared" si="3"/>
        <v>#N/A</v>
      </c>
    </row>
    <row r="107" spans="1:11" s="22" customFormat="1" ht="13.5">
      <c r="A107" s="6" t="e">
        <f t="shared" si="2"/>
        <v>#N/A</v>
      </c>
      <c r="B107" s="21" t="e">
        <v>#N/A</v>
      </c>
      <c r="C107" s="21" t="e">
        <v>#N/A</v>
      </c>
      <c r="D107" s="21" t="s">
        <v>134</v>
      </c>
      <c r="E107" s="21" t="s">
        <v>134</v>
      </c>
      <c r="F107" s="21" t="s">
        <v>134</v>
      </c>
      <c r="G107" s="21" t="s">
        <v>134</v>
      </c>
      <c r="H107" s="21" t="s">
        <v>134</v>
      </c>
      <c r="I107" s="21" t="s">
        <v>134</v>
      </c>
      <c r="J107" s="21" t="s">
        <v>134</v>
      </c>
      <c r="K107" s="6" t="e">
        <f t="shared" si="3"/>
        <v>#N/A</v>
      </c>
    </row>
    <row r="108" spans="1:11" s="22" customFormat="1" ht="13.5">
      <c r="A108" s="6" t="e">
        <f t="shared" si="2"/>
        <v>#N/A</v>
      </c>
      <c r="B108" s="21" t="e">
        <v>#N/A</v>
      </c>
      <c r="C108" s="21" t="e">
        <v>#N/A</v>
      </c>
      <c r="D108" s="21" t="s">
        <v>134</v>
      </c>
      <c r="E108" s="21" t="s">
        <v>134</v>
      </c>
      <c r="F108" s="21" t="s">
        <v>134</v>
      </c>
      <c r="G108" s="21" t="s">
        <v>134</v>
      </c>
      <c r="H108" s="21" t="s">
        <v>134</v>
      </c>
      <c r="I108" s="21" t="s">
        <v>134</v>
      </c>
      <c r="J108" s="21" t="s">
        <v>134</v>
      </c>
      <c r="K108" s="6" t="e">
        <f t="shared" si="3"/>
        <v>#N/A</v>
      </c>
    </row>
    <row r="109" spans="1:11" s="22" customFormat="1" ht="13.5">
      <c r="A109" s="6" t="e">
        <f t="shared" si="2"/>
        <v>#N/A</v>
      </c>
      <c r="B109" s="21" t="e">
        <v>#N/A</v>
      </c>
      <c r="C109" s="21" t="e">
        <v>#N/A</v>
      </c>
      <c r="D109" s="21" t="s">
        <v>134</v>
      </c>
      <c r="E109" s="21" t="s">
        <v>134</v>
      </c>
      <c r="F109" s="21" t="s">
        <v>134</v>
      </c>
      <c r="G109" s="21" t="s">
        <v>134</v>
      </c>
      <c r="H109" s="21" t="s">
        <v>134</v>
      </c>
      <c r="I109" s="21" t="s">
        <v>134</v>
      </c>
      <c r="J109" s="21" t="s">
        <v>134</v>
      </c>
      <c r="K109" s="6" t="e">
        <f t="shared" si="3"/>
        <v>#N/A</v>
      </c>
    </row>
    <row r="110" spans="1:11" s="22" customFormat="1" ht="13.5">
      <c r="A110" s="6" t="e">
        <f t="shared" si="2"/>
        <v>#N/A</v>
      </c>
      <c r="B110" s="21" t="e">
        <v>#N/A</v>
      </c>
      <c r="C110" s="21" t="e">
        <v>#N/A</v>
      </c>
      <c r="D110" s="21" t="s">
        <v>134</v>
      </c>
      <c r="E110" s="21" t="s">
        <v>134</v>
      </c>
      <c r="F110" s="21" t="s">
        <v>134</v>
      </c>
      <c r="G110" s="21" t="s">
        <v>134</v>
      </c>
      <c r="H110" s="21" t="s">
        <v>134</v>
      </c>
      <c r="I110" s="21" t="s">
        <v>134</v>
      </c>
      <c r="J110" s="21" t="s">
        <v>134</v>
      </c>
      <c r="K110" s="6" t="e">
        <f t="shared" si="3"/>
        <v>#N/A</v>
      </c>
    </row>
    <row r="111" spans="1:11" s="22" customFormat="1" ht="13.5">
      <c r="A111" s="6" t="e">
        <f t="shared" si="2"/>
        <v>#N/A</v>
      </c>
      <c r="B111" s="21" t="e">
        <v>#N/A</v>
      </c>
      <c r="C111" s="21" t="e">
        <v>#N/A</v>
      </c>
      <c r="D111" s="21" t="s">
        <v>134</v>
      </c>
      <c r="E111" s="21" t="s">
        <v>134</v>
      </c>
      <c r="F111" s="21" t="s">
        <v>134</v>
      </c>
      <c r="G111" s="21" t="s">
        <v>134</v>
      </c>
      <c r="H111" s="21" t="s">
        <v>134</v>
      </c>
      <c r="I111" s="21" t="s">
        <v>134</v>
      </c>
      <c r="J111" s="21" t="s">
        <v>134</v>
      </c>
      <c r="K111" s="6" t="e">
        <f t="shared" si="3"/>
        <v>#N/A</v>
      </c>
    </row>
    <row r="112" spans="1:11" s="22" customFormat="1" ht="13.5">
      <c r="A112" s="6" t="e">
        <f t="shared" si="2"/>
        <v>#N/A</v>
      </c>
      <c r="B112" s="21" t="e">
        <v>#N/A</v>
      </c>
      <c r="C112" s="21" t="e">
        <v>#N/A</v>
      </c>
      <c r="D112" s="21" t="s">
        <v>134</v>
      </c>
      <c r="E112" s="21" t="s">
        <v>134</v>
      </c>
      <c r="F112" s="21" t="s">
        <v>134</v>
      </c>
      <c r="G112" s="21" t="s">
        <v>134</v>
      </c>
      <c r="H112" s="21" t="s">
        <v>134</v>
      </c>
      <c r="I112" s="21" t="s">
        <v>134</v>
      </c>
      <c r="J112" s="21" t="s">
        <v>134</v>
      </c>
      <c r="K112" s="6" t="e">
        <f t="shared" si="3"/>
        <v>#N/A</v>
      </c>
    </row>
    <row r="113" spans="1:11" s="22" customFormat="1" ht="13.5">
      <c r="A113" s="6" t="e">
        <f t="shared" si="2"/>
        <v>#N/A</v>
      </c>
      <c r="B113" s="21" t="e">
        <v>#N/A</v>
      </c>
      <c r="C113" s="21" t="e">
        <v>#N/A</v>
      </c>
      <c r="D113" s="21" t="s">
        <v>134</v>
      </c>
      <c r="E113" s="21" t="s">
        <v>134</v>
      </c>
      <c r="F113" s="21" t="s">
        <v>134</v>
      </c>
      <c r="G113" s="21" t="s">
        <v>134</v>
      </c>
      <c r="H113" s="21" t="s">
        <v>134</v>
      </c>
      <c r="I113" s="21" t="s">
        <v>134</v>
      </c>
      <c r="J113" s="21" t="s">
        <v>134</v>
      </c>
      <c r="K113" s="6" t="e">
        <f t="shared" si="3"/>
        <v>#N/A</v>
      </c>
    </row>
    <row r="114" spans="1:11" s="22" customFormat="1" ht="13.5">
      <c r="A114" s="6" t="e">
        <f t="shared" si="2"/>
        <v>#N/A</v>
      </c>
      <c r="B114" s="21" t="e">
        <v>#N/A</v>
      </c>
      <c r="C114" s="21" t="e">
        <v>#N/A</v>
      </c>
      <c r="D114" s="21" t="s">
        <v>134</v>
      </c>
      <c r="E114" s="21" t="s">
        <v>134</v>
      </c>
      <c r="F114" s="21" t="s">
        <v>134</v>
      </c>
      <c r="G114" s="21" t="s">
        <v>134</v>
      </c>
      <c r="H114" s="21" t="s">
        <v>134</v>
      </c>
      <c r="I114" s="21" t="s">
        <v>134</v>
      </c>
      <c r="J114" s="21" t="s">
        <v>134</v>
      </c>
      <c r="K114" s="6" t="e">
        <f t="shared" si="3"/>
        <v>#N/A</v>
      </c>
    </row>
    <row r="115" spans="1:11" s="22" customFormat="1" ht="13.5">
      <c r="A115" s="6" t="e">
        <f t="shared" si="2"/>
        <v>#N/A</v>
      </c>
      <c r="B115" s="21" t="e">
        <v>#N/A</v>
      </c>
      <c r="C115" s="21" t="e">
        <v>#N/A</v>
      </c>
      <c r="D115" s="21" t="s">
        <v>134</v>
      </c>
      <c r="E115" s="21" t="s">
        <v>134</v>
      </c>
      <c r="F115" s="21" t="s">
        <v>134</v>
      </c>
      <c r="G115" s="21" t="s">
        <v>134</v>
      </c>
      <c r="H115" s="21" t="s">
        <v>134</v>
      </c>
      <c r="I115" s="21" t="s">
        <v>134</v>
      </c>
      <c r="J115" s="21" t="s">
        <v>134</v>
      </c>
      <c r="K115" s="6" t="e">
        <f t="shared" si="3"/>
        <v>#N/A</v>
      </c>
    </row>
    <row r="116" spans="1:11" s="22" customFormat="1" ht="13.5">
      <c r="A116" s="6" t="e">
        <f t="shared" si="2"/>
        <v>#N/A</v>
      </c>
      <c r="B116" s="21" t="e">
        <v>#N/A</v>
      </c>
      <c r="C116" s="21" t="e">
        <v>#N/A</v>
      </c>
      <c r="D116" s="21" t="s">
        <v>134</v>
      </c>
      <c r="E116" s="21" t="s">
        <v>134</v>
      </c>
      <c r="F116" s="21" t="s">
        <v>134</v>
      </c>
      <c r="G116" s="21" t="s">
        <v>134</v>
      </c>
      <c r="H116" s="21" t="s">
        <v>134</v>
      </c>
      <c r="I116" s="21" t="s">
        <v>134</v>
      </c>
      <c r="J116" s="21" t="s">
        <v>134</v>
      </c>
      <c r="K116" s="6" t="e">
        <f t="shared" si="3"/>
        <v>#N/A</v>
      </c>
    </row>
    <row r="117" spans="1:11" s="22" customFormat="1" ht="13.5">
      <c r="A117" s="6" t="e">
        <f t="shared" si="2"/>
        <v>#N/A</v>
      </c>
      <c r="B117" s="21" t="e">
        <v>#N/A</v>
      </c>
      <c r="C117" s="21" t="e">
        <v>#N/A</v>
      </c>
      <c r="D117" s="21" t="s">
        <v>134</v>
      </c>
      <c r="E117" s="21" t="s">
        <v>134</v>
      </c>
      <c r="F117" s="21" t="s">
        <v>134</v>
      </c>
      <c r="G117" s="21" t="s">
        <v>134</v>
      </c>
      <c r="H117" s="21" t="s">
        <v>134</v>
      </c>
      <c r="I117" s="21" t="s">
        <v>134</v>
      </c>
      <c r="J117" s="21" t="s">
        <v>134</v>
      </c>
      <c r="K117" s="6" t="e">
        <f t="shared" si="3"/>
        <v>#N/A</v>
      </c>
    </row>
    <row r="118" spans="1:11" s="22" customFormat="1" ht="13.5">
      <c r="A118" s="6" t="e">
        <f t="shared" si="2"/>
        <v>#N/A</v>
      </c>
      <c r="B118" s="21" t="e">
        <v>#N/A</v>
      </c>
      <c r="C118" s="21" t="e">
        <v>#N/A</v>
      </c>
      <c r="D118" s="21" t="s">
        <v>134</v>
      </c>
      <c r="E118" s="21" t="s">
        <v>134</v>
      </c>
      <c r="F118" s="21" t="s">
        <v>134</v>
      </c>
      <c r="G118" s="21" t="s">
        <v>134</v>
      </c>
      <c r="H118" s="21" t="s">
        <v>134</v>
      </c>
      <c r="I118" s="21" t="s">
        <v>134</v>
      </c>
      <c r="J118" s="21" t="s">
        <v>134</v>
      </c>
      <c r="K118" s="6" t="e">
        <f t="shared" si="3"/>
        <v>#N/A</v>
      </c>
    </row>
    <row r="119" spans="1:11" s="22" customFormat="1" ht="13.5">
      <c r="A119" s="6" t="e">
        <f t="shared" si="2"/>
        <v>#N/A</v>
      </c>
      <c r="B119" s="21" t="e">
        <v>#N/A</v>
      </c>
      <c r="C119" s="21" t="e">
        <v>#N/A</v>
      </c>
      <c r="D119" s="21" t="s">
        <v>134</v>
      </c>
      <c r="E119" s="21" t="s">
        <v>134</v>
      </c>
      <c r="F119" s="21" t="s">
        <v>134</v>
      </c>
      <c r="G119" s="21" t="s">
        <v>134</v>
      </c>
      <c r="H119" s="21" t="s">
        <v>134</v>
      </c>
      <c r="I119" s="21" t="s">
        <v>134</v>
      </c>
      <c r="J119" s="21" t="s">
        <v>134</v>
      </c>
      <c r="K119" s="6" t="e">
        <f t="shared" si="3"/>
        <v>#N/A</v>
      </c>
    </row>
    <row r="120" spans="1:11" s="22" customFormat="1" ht="13.5">
      <c r="A120" s="6" t="e">
        <f t="shared" si="2"/>
        <v>#N/A</v>
      </c>
      <c r="B120" s="21" t="e">
        <v>#N/A</v>
      </c>
      <c r="C120" s="21" t="e">
        <v>#N/A</v>
      </c>
      <c r="D120" s="21" t="s">
        <v>134</v>
      </c>
      <c r="E120" s="21" t="s">
        <v>134</v>
      </c>
      <c r="F120" s="21" t="s">
        <v>134</v>
      </c>
      <c r="G120" s="21" t="s">
        <v>134</v>
      </c>
      <c r="H120" s="21" t="s">
        <v>134</v>
      </c>
      <c r="I120" s="21" t="s">
        <v>134</v>
      </c>
      <c r="J120" s="21" t="s">
        <v>134</v>
      </c>
      <c r="K120" s="6" t="e">
        <f t="shared" si="3"/>
        <v>#N/A</v>
      </c>
    </row>
    <row r="121" spans="1:11" s="22" customFormat="1" ht="13.5">
      <c r="A121" s="6" t="e">
        <f t="shared" si="2"/>
        <v>#N/A</v>
      </c>
      <c r="B121" s="21" t="e">
        <v>#N/A</v>
      </c>
      <c r="C121" s="21" t="e">
        <v>#N/A</v>
      </c>
      <c r="D121" s="21" t="s">
        <v>134</v>
      </c>
      <c r="E121" s="21" t="s">
        <v>134</v>
      </c>
      <c r="F121" s="21" t="s">
        <v>134</v>
      </c>
      <c r="G121" s="21" t="s">
        <v>134</v>
      </c>
      <c r="H121" s="21" t="s">
        <v>134</v>
      </c>
      <c r="I121" s="21" t="s">
        <v>134</v>
      </c>
      <c r="J121" s="21" t="s">
        <v>134</v>
      </c>
      <c r="K121" s="6" t="e">
        <f t="shared" si="3"/>
        <v>#N/A</v>
      </c>
    </row>
    <row r="122" spans="1:11" s="22" customFormat="1" ht="13.5">
      <c r="A122" s="6" t="e">
        <f t="shared" si="2"/>
        <v>#N/A</v>
      </c>
      <c r="B122" s="21" t="e">
        <v>#N/A</v>
      </c>
      <c r="C122" s="21" t="e">
        <v>#N/A</v>
      </c>
      <c r="D122" s="21" t="s">
        <v>134</v>
      </c>
      <c r="E122" s="21" t="s">
        <v>134</v>
      </c>
      <c r="F122" s="21" t="s">
        <v>134</v>
      </c>
      <c r="G122" s="21" t="s">
        <v>134</v>
      </c>
      <c r="H122" s="21" t="s">
        <v>134</v>
      </c>
      <c r="I122" s="21" t="s">
        <v>134</v>
      </c>
      <c r="J122" s="21" t="s">
        <v>134</v>
      </c>
      <c r="K122" s="6" t="e">
        <f t="shared" si="3"/>
        <v>#N/A</v>
      </c>
    </row>
    <row r="123" spans="1:11" s="22" customFormat="1" ht="13.5">
      <c r="A123" s="6" t="e">
        <f t="shared" si="2"/>
        <v>#N/A</v>
      </c>
      <c r="B123" s="21" t="e">
        <v>#N/A</v>
      </c>
      <c r="C123" s="21" t="e">
        <v>#N/A</v>
      </c>
      <c r="D123" s="21" t="s">
        <v>134</v>
      </c>
      <c r="E123" s="21" t="s">
        <v>134</v>
      </c>
      <c r="F123" s="21" t="s">
        <v>134</v>
      </c>
      <c r="G123" s="21" t="s">
        <v>134</v>
      </c>
      <c r="H123" s="21" t="s">
        <v>134</v>
      </c>
      <c r="I123" s="21" t="s">
        <v>134</v>
      </c>
      <c r="J123" s="21" t="s">
        <v>134</v>
      </c>
      <c r="K123" s="6" t="e">
        <f t="shared" si="3"/>
        <v>#N/A</v>
      </c>
    </row>
    <row r="124" spans="1:11" s="22" customFormat="1" ht="13.5">
      <c r="A124" s="6" t="e">
        <f t="shared" si="2"/>
        <v>#N/A</v>
      </c>
      <c r="B124" s="21" t="e">
        <v>#N/A</v>
      </c>
      <c r="C124" s="21" t="e">
        <v>#N/A</v>
      </c>
      <c r="D124" s="21" t="s">
        <v>134</v>
      </c>
      <c r="E124" s="21" t="s">
        <v>134</v>
      </c>
      <c r="F124" s="21" t="s">
        <v>134</v>
      </c>
      <c r="G124" s="21" t="s">
        <v>134</v>
      </c>
      <c r="H124" s="21" t="s">
        <v>134</v>
      </c>
      <c r="I124" s="21" t="s">
        <v>134</v>
      </c>
      <c r="J124" s="21" t="s">
        <v>134</v>
      </c>
      <c r="K124" s="6" t="e">
        <f t="shared" si="3"/>
        <v>#N/A</v>
      </c>
    </row>
    <row r="125" spans="1:11" s="22" customFormat="1" ht="13.5">
      <c r="A125" s="6" t="e">
        <f t="shared" si="2"/>
        <v>#N/A</v>
      </c>
      <c r="B125" s="21" t="e">
        <v>#N/A</v>
      </c>
      <c r="C125" s="21" t="e">
        <v>#N/A</v>
      </c>
      <c r="D125" s="21" t="s">
        <v>134</v>
      </c>
      <c r="E125" s="21" t="s">
        <v>134</v>
      </c>
      <c r="F125" s="21" t="s">
        <v>134</v>
      </c>
      <c r="G125" s="21" t="s">
        <v>134</v>
      </c>
      <c r="H125" s="21" t="s">
        <v>134</v>
      </c>
      <c r="I125" s="21" t="s">
        <v>134</v>
      </c>
      <c r="J125" s="21" t="s">
        <v>134</v>
      </c>
      <c r="K125" s="6" t="e">
        <f t="shared" si="3"/>
        <v>#N/A</v>
      </c>
    </row>
    <row r="126" spans="1:11" s="22" customFormat="1" ht="13.5">
      <c r="A126" s="6" t="e">
        <f t="shared" si="2"/>
        <v>#N/A</v>
      </c>
      <c r="B126" s="21" t="e">
        <v>#N/A</v>
      </c>
      <c r="C126" s="21" t="e">
        <v>#N/A</v>
      </c>
      <c r="D126" s="21" t="s">
        <v>134</v>
      </c>
      <c r="E126" s="21" t="s">
        <v>134</v>
      </c>
      <c r="F126" s="21" t="s">
        <v>134</v>
      </c>
      <c r="G126" s="21" t="s">
        <v>134</v>
      </c>
      <c r="H126" s="21" t="s">
        <v>134</v>
      </c>
      <c r="I126" s="21" t="s">
        <v>134</v>
      </c>
      <c r="J126" s="21" t="s">
        <v>134</v>
      </c>
      <c r="K126" s="6" t="e">
        <f t="shared" si="3"/>
        <v>#N/A</v>
      </c>
    </row>
    <row r="127" spans="1:11" s="22" customFormat="1" ht="13.5">
      <c r="A127" s="6" t="e">
        <f t="shared" si="2"/>
        <v>#N/A</v>
      </c>
      <c r="B127" s="21" t="e">
        <v>#N/A</v>
      </c>
      <c r="C127" s="21" t="e">
        <v>#N/A</v>
      </c>
      <c r="D127" s="21" t="s">
        <v>134</v>
      </c>
      <c r="E127" s="21" t="s">
        <v>134</v>
      </c>
      <c r="F127" s="21" t="s">
        <v>134</v>
      </c>
      <c r="G127" s="21" t="s">
        <v>134</v>
      </c>
      <c r="H127" s="21" t="s">
        <v>134</v>
      </c>
      <c r="I127" s="21" t="s">
        <v>134</v>
      </c>
      <c r="J127" s="21" t="s">
        <v>134</v>
      </c>
      <c r="K127" s="6" t="e">
        <f t="shared" si="3"/>
        <v>#N/A</v>
      </c>
    </row>
    <row r="128" spans="1:11" s="22" customFormat="1" ht="13.5">
      <c r="A128" s="6" t="e">
        <f t="shared" si="2"/>
        <v>#N/A</v>
      </c>
      <c r="B128" s="21" t="e">
        <v>#N/A</v>
      </c>
      <c r="C128" s="21" t="e">
        <v>#N/A</v>
      </c>
      <c r="D128" s="21" t="s">
        <v>134</v>
      </c>
      <c r="E128" s="21" t="s">
        <v>134</v>
      </c>
      <c r="F128" s="21" t="s">
        <v>134</v>
      </c>
      <c r="G128" s="21" t="s">
        <v>134</v>
      </c>
      <c r="H128" s="21" t="s">
        <v>134</v>
      </c>
      <c r="I128" s="21" t="s">
        <v>134</v>
      </c>
      <c r="J128" s="21" t="s">
        <v>134</v>
      </c>
      <c r="K128" s="6" t="e">
        <f t="shared" si="3"/>
        <v>#N/A</v>
      </c>
    </row>
    <row r="129" spans="1:11" s="22" customFormat="1" ht="13.5">
      <c r="A129" s="6" t="e">
        <f t="shared" si="2"/>
        <v>#N/A</v>
      </c>
      <c r="B129" s="21" t="e">
        <v>#N/A</v>
      </c>
      <c r="C129" s="21" t="e">
        <v>#N/A</v>
      </c>
      <c r="D129" s="21" t="s">
        <v>134</v>
      </c>
      <c r="E129" s="21" t="s">
        <v>134</v>
      </c>
      <c r="F129" s="21" t="s">
        <v>134</v>
      </c>
      <c r="G129" s="21" t="s">
        <v>134</v>
      </c>
      <c r="H129" s="21" t="s">
        <v>134</v>
      </c>
      <c r="I129" s="21" t="s">
        <v>134</v>
      </c>
      <c r="J129" s="21" t="s">
        <v>134</v>
      </c>
      <c r="K129" s="6" t="e">
        <f t="shared" si="3"/>
        <v>#N/A</v>
      </c>
    </row>
    <row r="130" spans="1:11" s="22" customFormat="1" ht="13.5">
      <c r="A130" s="6" t="e">
        <f aca="true" t="shared" si="4" ref="A130:A193">IF(B130="","",IF(B130="4x100R",2,IF(B130="4x400R",3,1)))</f>
        <v>#N/A</v>
      </c>
      <c r="B130" s="21" t="e">
        <v>#N/A</v>
      </c>
      <c r="C130" s="21" t="e">
        <v>#N/A</v>
      </c>
      <c r="D130" s="21" t="s">
        <v>134</v>
      </c>
      <c r="E130" s="21" t="s">
        <v>134</v>
      </c>
      <c r="F130" s="21" t="s">
        <v>134</v>
      </c>
      <c r="G130" s="21" t="s">
        <v>134</v>
      </c>
      <c r="H130" s="21" t="s">
        <v>134</v>
      </c>
      <c r="I130" s="21" t="s">
        <v>134</v>
      </c>
      <c r="J130" s="21" t="s">
        <v>134</v>
      </c>
      <c r="K130" s="6" t="e">
        <f aca="true" t="shared" si="5" ref="K130:K193">IF(B130="4x100R",4,IF(B130="4x400R",5,IF(C129=C130,K129+1,1)))</f>
        <v>#N/A</v>
      </c>
    </row>
    <row r="131" spans="1:11" s="22" customFormat="1" ht="13.5">
      <c r="A131" s="6" t="e">
        <f t="shared" si="4"/>
        <v>#N/A</v>
      </c>
      <c r="B131" s="21" t="e">
        <v>#N/A</v>
      </c>
      <c r="C131" s="21" t="e">
        <v>#N/A</v>
      </c>
      <c r="D131" s="21" t="s">
        <v>134</v>
      </c>
      <c r="E131" s="21" t="s">
        <v>134</v>
      </c>
      <c r="F131" s="21" t="s">
        <v>134</v>
      </c>
      <c r="G131" s="21" t="s">
        <v>134</v>
      </c>
      <c r="H131" s="21" t="s">
        <v>134</v>
      </c>
      <c r="I131" s="21" t="s">
        <v>134</v>
      </c>
      <c r="J131" s="21" t="s">
        <v>134</v>
      </c>
      <c r="K131" s="6" t="e">
        <f t="shared" si="5"/>
        <v>#N/A</v>
      </c>
    </row>
    <row r="132" spans="1:11" s="22" customFormat="1" ht="13.5">
      <c r="A132" s="6" t="e">
        <f t="shared" si="4"/>
        <v>#N/A</v>
      </c>
      <c r="B132" s="21" t="e">
        <v>#N/A</v>
      </c>
      <c r="C132" s="21" t="e">
        <v>#N/A</v>
      </c>
      <c r="D132" s="21" t="s">
        <v>134</v>
      </c>
      <c r="E132" s="21" t="s">
        <v>134</v>
      </c>
      <c r="F132" s="21" t="s">
        <v>134</v>
      </c>
      <c r="G132" s="21" t="s">
        <v>134</v>
      </c>
      <c r="H132" s="21" t="s">
        <v>134</v>
      </c>
      <c r="I132" s="21" t="s">
        <v>134</v>
      </c>
      <c r="J132" s="21" t="s">
        <v>134</v>
      </c>
      <c r="K132" s="6" t="e">
        <f t="shared" si="5"/>
        <v>#N/A</v>
      </c>
    </row>
    <row r="133" spans="1:11" s="22" customFormat="1" ht="13.5">
      <c r="A133" s="6" t="e">
        <f t="shared" si="4"/>
        <v>#N/A</v>
      </c>
      <c r="B133" s="21" t="e">
        <v>#N/A</v>
      </c>
      <c r="C133" s="21" t="e">
        <v>#N/A</v>
      </c>
      <c r="D133" s="21" t="s">
        <v>134</v>
      </c>
      <c r="E133" s="21" t="s">
        <v>134</v>
      </c>
      <c r="F133" s="21" t="s">
        <v>134</v>
      </c>
      <c r="G133" s="21" t="s">
        <v>134</v>
      </c>
      <c r="H133" s="21" t="s">
        <v>134</v>
      </c>
      <c r="I133" s="21" t="s">
        <v>134</v>
      </c>
      <c r="J133" s="21" t="s">
        <v>134</v>
      </c>
      <c r="K133" s="6" t="e">
        <f t="shared" si="5"/>
        <v>#N/A</v>
      </c>
    </row>
    <row r="134" spans="1:11" s="22" customFormat="1" ht="13.5">
      <c r="A134" s="6" t="e">
        <f t="shared" si="4"/>
        <v>#N/A</v>
      </c>
      <c r="B134" s="21" t="e">
        <v>#N/A</v>
      </c>
      <c r="C134" s="21" t="e">
        <v>#N/A</v>
      </c>
      <c r="D134" s="21" t="s">
        <v>134</v>
      </c>
      <c r="E134" s="21" t="s">
        <v>134</v>
      </c>
      <c r="F134" s="21" t="s">
        <v>134</v>
      </c>
      <c r="G134" s="21" t="s">
        <v>134</v>
      </c>
      <c r="H134" s="21" t="s">
        <v>134</v>
      </c>
      <c r="I134" s="21" t="s">
        <v>134</v>
      </c>
      <c r="J134" s="21" t="s">
        <v>134</v>
      </c>
      <c r="K134" s="6" t="e">
        <f t="shared" si="5"/>
        <v>#N/A</v>
      </c>
    </row>
    <row r="135" spans="1:11" s="22" customFormat="1" ht="13.5">
      <c r="A135" s="6" t="e">
        <f t="shared" si="4"/>
        <v>#N/A</v>
      </c>
      <c r="B135" s="21" t="e">
        <v>#N/A</v>
      </c>
      <c r="C135" s="21" t="e">
        <v>#N/A</v>
      </c>
      <c r="D135" s="21" t="s">
        <v>134</v>
      </c>
      <c r="E135" s="21" t="s">
        <v>134</v>
      </c>
      <c r="F135" s="21" t="s">
        <v>134</v>
      </c>
      <c r="G135" s="21" t="s">
        <v>134</v>
      </c>
      <c r="H135" s="21" t="s">
        <v>134</v>
      </c>
      <c r="I135" s="21" t="s">
        <v>134</v>
      </c>
      <c r="J135" s="21" t="s">
        <v>134</v>
      </c>
      <c r="K135" s="6" t="e">
        <f t="shared" si="5"/>
        <v>#N/A</v>
      </c>
    </row>
    <row r="136" spans="1:11" s="22" customFormat="1" ht="13.5">
      <c r="A136" s="6" t="e">
        <f t="shared" si="4"/>
        <v>#N/A</v>
      </c>
      <c r="B136" s="21" t="e">
        <v>#N/A</v>
      </c>
      <c r="C136" s="21" t="e">
        <v>#N/A</v>
      </c>
      <c r="D136" s="21" t="s">
        <v>134</v>
      </c>
      <c r="E136" s="21" t="s">
        <v>134</v>
      </c>
      <c r="F136" s="21" t="s">
        <v>134</v>
      </c>
      <c r="G136" s="21" t="s">
        <v>134</v>
      </c>
      <c r="H136" s="21" t="s">
        <v>134</v>
      </c>
      <c r="I136" s="21" t="s">
        <v>134</v>
      </c>
      <c r="J136" s="21" t="s">
        <v>134</v>
      </c>
      <c r="K136" s="6" t="e">
        <f t="shared" si="5"/>
        <v>#N/A</v>
      </c>
    </row>
    <row r="137" spans="1:11" s="22" customFormat="1" ht="13.5">
      <c r="A137" s="6" t="e">
        <f t="shared" si="4"/>
        <v>#N/A</v>
      </c>
      <c r="B137" s="21" t="e">
        <v>#N/A</v>
      </c>
      <c r="C137" s="21" t="e">
        <v>#N/A</v>
      </c>
      <c r="D137" s="21" t="s">
        <v>134</v>
      </c>
      <c r="E137" s="21" t="s">
        <v>134</v>
      </c>
      <c r="F137" s="21" t="s">
        <v>134</v>
      </c>
      <c r="G137" s="21" t="s">
        <v>134</v>
      </c>
      <c r="H137" s="21" t="s">
        <v>134</v>
      </c>
      <c r="I137" s="21" t="s">
        <v>134</v>
      </c>
      <c r="J137" s="21" t="s">
        <v>134</v>
      </c>
      <c r="K137" s="6" t="e">
        <f t="shared" si="5"/>
        <v>#N/A</v>
      </c>
    </row>
    <row r="138" spans="1:11" s="22" customFormat="1" ht="13.5">
      <c r="A138" s="6" t="e">
        <f t="shared" si="4"/>
        <v>#N/A</v>
      </c>
      <c r="B138" s="21" t="e">
        <v>#N/A</v>
      </c>
      <c r="C138" s="21" t="e">
        <v>#N/A</v>
      </c>
      <c r="D138" s="21" t="s">
        <v>134</v>
      </c>
      <c r="E138" s="21" t="s">
        <v>134</v>
      </c>
      <c r="F138" s="21" t="s">
        <v>134</v>
      </c>
      <c r="G138" s="21" t="s">
        <v>134</v>
      </c>
      <c r="H138" s="21" t="s">
        <v>134</v>
      </c>
      <c r="I138" s="21" t="s">
        <v>134</v>
      </c>
      <c r="J138" s="21" t="s">
        <v>134</v>
      </c>
      <c r="K138" s="6" t="e">
        <f t="shared" si="5"/>
        <v>#N/A</v>
      </c>
    </row>
    <row r="139" spans="1:11" s="22" customFormat="1" ht="13.5">
      <c r="A139" s="6" t="e">
        <f t="shared" si="4"/>
        <v>#N/A</v>
      </c>
      <c r="B139" s="21" t="e">
        <v>#N/A</v>
      </c>
      <c r="C139" s="21" t="e">
        <v>#N/A</v>
      </c>
      <c r="D139" s="21" t="s">
        <v>134</v>
      </c>
      <c r="E139" s="21" t="s">
        <v>134</v>
      </c>
      <c r="F139" s="21" t="s">
        <v>134</v>
      </c>
      <c r="G139" s="21" t="s">
        <v>134</v>
      </c>
      <c r="H139" s="21" t="s">
        <v>134</v>
      </c>
      <c r="I139" s="21" t="s">
        <v>134</v>
      </c>
      <c r="J139" s="21" t="s">
        <v>134</v>
      </c>
      <c r="K139" s="6" t="e">
        <f t="shared" si="5"/>
        <v>#N/A</v>
      </c>
    </row>
    <row r="140" spans="1:11" s="22" customFormat="1" ht="13.5">
      <c r="A140" s="6" t="e">
        <f t="shared" si="4"/>
        <v>#N/A</v>
      </c>
      <c r="B140" s="21" t="e">
        <v>#N/A</v>
      </c>
      <c r="C140" s="21" t="e">
        <v>#N/A</v>
      </c>
      <c r="D140" s="21" t="s">
        <v>134</v>
      </c>
      <c r="E140" s="21" t="s">
        <v>134</v>
      </c>
      <c r="F140" s="21" t="s">
        <v>134</v>
      </c>
      <c r="G140" s="21" t="s">
        <v>134</v>
      </c>
      <c r="H140" s="21" t="s">
        <v>134</v>
      </c>
      <c r="I140" s="21" t="s">
        <v>134</v>
      </c>
      <c r="J140" s="21" t="s">
        <v>134</v>
      </c>
      <c r="K140" s="6" t="e">
        <f t="shared" si="5"/>
        <v>#N/A</v>
      </c>
    </row>
    <row r="141" spans="1:11" s="22" customFormat="1" ht="13.5">
      <c r="A141" s="6" t="e">
        <f t="shared" si="4"/>
        <v>#N/A</v>
      </c>
      <c r="B141" s="21" t="e">
        <v>#N/A</v>
      </c>
      <c r="C141" s="21" t="e">
        <v>#N/A</v>
      </c>
      <c r="D141" s="21" t="s">
        <v>134</v>
      </c>
      <c r="E141" s="21" t="s">
        <v>134</v>
      </c>
      <c r="F141" s="21" t="s">
        <v>134</v>
      </c>
      <c r="G141" s="21" t="s">
        <v>134</v>
      </c>
      <c r="H141" s="21" t="s">
        <v>134</v>
      </c>
      <c r="I141" s="21" t="s">
        <v>134</v>
      </c>
      <c r="J141" s="21" t="s">
        <v>134</v>
      </c>
      <c r="K141" s="6" t="e">
        <f t="shared" si="5"/>
        <v>#N/A</v>
      </c>
    </row>
    <row r="142" spans="1:11" s="22" customFormat="1" ht="13.5">
      <c r="A142" s="6" t="e">
        <f t="shared" si="4"/>
        <v>#N/A</v>
      </c>
      <c r="B142" s="21" t="e">
        <v>#N/A</v>
      </c>
      <c r="C142" s="21" t="e">
        <v>#N/A</v>
      </c>
      <c r="D142" s="21" t="s">
        <v>134</v>
      </c>
      <c r="E142" s="21" t="s">
        <v>134</v>
      </c>
      <c r="F142" s="21" t="s">
        <v>134</v>
      </c>
      <c r="G142" s="21" t="s">
        <v>134</v>
      </c>
      <c r="H142" s="21" t="s">
        <v>134</v>
      </c>
      <c r="I142" s="21" t="s">
        <v>134</v>
      </c>
      <c r="J142" s="21" t="s">
        <v>134</v>
      </c>
      <c r="K142" s="6" t="e">
        <f t="shared" si="5"/>
        <v>#N/A</v>
      </c>
    </row>
    <row r="143" spans="1:11" s="22" customFormat="1" ht="13.5">
      <c r="A143" s="6" t="e">
        <f t="shared" si="4"/>
        <v>#N/A</v>
      </c>
      <c r="B143" s="21" t="e">
        <v>#N/A</v>
      </c>
      <c r="C143" s="21" t="e">
        <v>#N/A</v>
      </c>
      <c r="D143" s="21" t="s">
        <v>134</v>
      </c>
      <c r="E143" s="21" t="s">
        <v>134</v>
      </c>
      <c r="F143" s="21" t="s">
        <v>134</v>
      </c>
      <c r="G143" s="21" t="s">
        <v>134</v>
      </c>
      <c r="H143" s="21" t="s">
        <v>134</v>
      </c>
      <c r="I143" s="21" t="s">
        <v>134</v>
      </c>
      <c r="J143" s="21" t="s">
        <v>134</v>
      </c>
      <c r="K143" s="6" t="e">
        <f t="shared" si="5"/>
        <v>#N/A</v>
      </c>
    </row>
    <row r="144" spans="1:11" s="22" customFormat="1" ht="13.5">
      <c r="A144" s="6" t="e">
        <f t="shared" si="4"/>
        <v>#N/A</v>
      </c>
      <c r="B144" s="21" t="e">
        <v>#N/A</v>
      </c>
      <c r="C144" s="21" t="e">
        <v>#N/A</v>
      </c>
      <c r="D144" s="21" t="s">
        <v>134</v>
      </c>
      <c r="E144" s="21" t="s">
        <v>134</v>
      </c>
      <c r="F144" s="21" t="s">
        <v>134</v>
      </c>
      <c r="G144" s="21" t="s">
        <v>134</v>
      </c>
      <c r="H144" s="21" t="s">
        <v>134</v>
      </c>
      <c r="I144" s="21" t="s">
        <v>134</v>
      </c>
      <c r="J144" s="21" t="s">
        <v>134</v>
      </c>
      <c r="K144" s="6" t="e">
        <f t="shared" si="5"/>
        <v>#N/A</v>
      </c>
    </row>
    <row r="145" spans="1:11" s="22" customFormat="1" ht="13.5">
      <c r="A145" s="6" t="e">
        <f t="shared" si="4"/>
        <v>#N/A</v>
      </c>
      <c r="B145" s="21" t="e">
        <v>#N/A</v>
      </c>
      <c r="C145" s="21" t="e">
        <v>#N/A</v>
      </c>
      <c r="D145" s="21" t="s">
        <v>134</v>
      </c>
      <c r="E145" s="21" t="s">
        <v>134</v>
      </c>
      <c r="F145" s="21" t="s">
        <v>134</v>
      </c>
      <c r="G145" s="21" t="s">
        <v>134</v>
      </c>
      <c r="H145" s="21" t="s">
        <v>134</v>
      </c>
      <c r="I145" s="21" t="s">
        <v>134</v>
      </c>
      <c r="J145" s="21" t="s">
        <v>134</v>
      </c>
      <c r="K145" s="6" t="e">
        <f t="shared" si="5"/>
        <v>#N/A</v>
      </c>
    </row>
    <row r="146" spans="1:11" s="22" customFormat="1" ht="13.5">
      <c r="A146" s="6" t="e">
        <f t="shared" si="4"/>
        <v>#N/A</v>
      </c>
      <c r="B146" s="21" t="e">
        <v>#N/A</v>
      </c>
      <c r="C146" s="21" t="e">
        <v>#N/A</v>
      </c>
      <c r="D146" s="21" t="s">
        <v>134</v>
      </c>
      <c r="E146" s="21" t="s">
        <v>134</v>
      </c>
      <c r="F146" s="21" t="s">
        <v>134</v>
      </c>
      <c r="G146" s="21" t="s">
        <v>134</v>
      </c>
      <c r="H146" s="21" t="s">
        <v>134</v>
      </c>
      <c r="I146" s="21" t="s">
        <v>134</v>
      </c>
      <c r="J146" s="21" t="s">
        <v>134</v>
      </c>
      <c r="K146" s="6" t="e">
        <f t="shared" si="5"/>
        <v>#N/A</v>
      </c>
    </row>
    <row r="147" spans="1:11" s="22" customFormat="1" ht="13.5">
      <c r="A147" s="6" t="e">
        <f t="shared" si="4"/>
        <v>#N/A</v>
      </c>
      <c r="B147" s="21" t="e">
        <v>#N/A</v>
      </c>
      <c r="C147" s="21" t="e">
        <v>#N/A</v>
      </c>
      <c r="D147" s="21" t="s">
        <v>134</v>
      </c>
      <c r="E147" s="21" t="s">
        <v>134</v>
      </c>
      <c r="F147" s="21" t="s">
        <v>134</v>
      </c>
      <c r="G147" s="21" t="s">
        <v>134</v>
      </c>
      <c r="H147" s="21" t="s">
        <v>134</v>
      </c>
      <c r="I147" s="21" t="s">
        <v>134</v>
      </c>
      <c r="J147" s="21" t="s">
        <v>134</v>
      </c>
      <c r="K147" s="6" t="e">
        <f t="shared" si="5"/>
        <v>#N/A</v>
      </c>
    </row>
    <row r="148" spans="1:11" s="22" customFormat="1" ht="13.5">
      <c r="A148" s="6" t="e">
        <f t="shared" si="4"/>
        <v>#N/A</v>
      </c>
      <c r="B148" s="21" t="e">
        <v>#N/A</v>
      </c>
      <c r="C148" s="21" t="e">
        <v>#N/A</v>
      </c>
      <c r="D148" s="21" t="s">
        <v>134</v>
      </c>
      <c r="E148" s="21" t="s">
        <v>134</v>
      </c>
      <c r="F148" s="21" t="s">
        <v>134</v>
      </c>
      <c r="G148" s="21" t="s">
        <v>134</v>
      </c>
      <c r="H148" s="21" t="s">
        <v>134</v>
      </c>
      <c r="I148" s="21" t="s">
        <v>134</v>
      </c>
      <c r="J148" s="21" t="s">
        <v>134</v>
      </c>
      <c r="K148" s="6" t="e">
        <f t="shared" si="5"/>
        <v>#N/A</v>
      </c>
    </row>
    <row r="149" spans="1:11" s="22" customFormat="1" ht="13.5">
      <c r="A149" s="6" t="e">
        <f t="shared" si="4"/>
        <v>#N/A</v>
      </c>
      <c r="B149" s="21" t="e">
        <v>#N/A</v>
      </c>
      <c r="C149" s="21" t="e">
        <v>#N/A</v>
      </c>
      <c r="D149" s="21" t="s">
        <v>134</v>
      </c>
      <c r="E149" s="21" t="s">
        <v>134</v>
      </c>
      <c r="F149" s="21" t="s">
        <v>134</v>
      </c>
      <c r="G149" s="21" t="s">
        <v>134</v>
      </c>
      <c r="H149" s="21" t="s">
        <v>134</v>
      </c>
      <c r="I149" s="21" t="s">
        <v>134</v>
      </c>
      <c r="J149" s="21" t="s">
        <v>134</v>
      </c>
      <c r="K149" s="6" t="e">
        <f t="shared" si="5"/>
        <v>#N/A</v>
      </c>
    </row>
    <row r="150" spans="1:11" s="22" customFormat="1" ht="13.5">
      <c r="A150" s="6" t="e">
        <f t="shared" si="4"/>
        <v>#N/A</v>
      </c>
      <c r="B150" s="21" t="e">
        <v>#N/A</v>
      </c>
      <c r="C150" s="21" t="e">
        <v>#N/A</v>
      </c>
      <c r="D150" s="21" t="s">
        <v>134</v>
      </c>
      <c r="E150" s="21" t="s">
        <v>134</v>
      </c>
      <c r="F150" s="21" t="s">
        <v>134</v>
      </c>
      <c r="G150" s="21" t="s">
        <v>134</v>
      </c>
      <c r="H150" s="21" t="s">
        <v>134</v>
      </c>
      <c r="I150" s="21" t="s">
        <v>134</v>
      </c>
      <c r="J150" s="21" t="s">
        <v>134</v>
      </c>
      <c r="K150" s="6" t="e">
        <f t="shared" si="5"/>
        <v>#N/A</v>
      </c>
    </row>
    <row r="151" spans="1:11" s="22" customFormat="1" ht="13.5">
      <c r="A151" s="6" t="e">
        <f t="shared" si="4"/>
        <v>#N/A</v>
      </c>
      <c r="B151" s="21" t="e">
        <v>#N/A</v>
      </c>
      <c r="C151" s="21" t="e">
        <v>#N/A</v>
      </c>
      <c r="D151" s="21" t="s">
        <v>134</v>
      </c>
      <c r="E151" s="21" t="s">
        <v>134</v>
      </c>
      <c r="F151" s="21" t="s">
        <v>134</v>
      </c>
      <c r="G151" s="21" t="s">
        <v>134</v>
      </c>
      <c r="H151" s="21" t="s">
        <v>134</v>
      </c>
      <c r="I151" s="21" t="s">
        <v>134</v>
      </c>
      <c r="J151" s="21" t="s">
        <v>134</v>
      </c>
      <c r="K151" s="6" t="e">
        <f t="shared" si="5"/>
        <v>#N/A</v>
      </c>
    </row>
    <row r="152" spans="1:11" s="22" customFormat="1" ht="13.5">
      <c r="A152" s="6" t="e">
        <f t="shared" si="4"/>
        <v>#N/A</v>
      </c>
      <c r="B152" s="21" t="e">
        <v>#N/A</v>
      </c>
      <c r="C152" s="21" t="e">
        <v>#N/A</v>
      </c>
      <c r="D152" s="21" t="s">
        <v>134</v>
      </c>
      <c r="E152" s="21" t="s">
        <v>134</v>
      </c>
      <c r="F152" s="21" t="s">
        <v>134</v>
      </c>
      <c r="G152" s="21" t="s">
        <v>134</v>
      </c>
      <c r="H152" s="21" t="s">
        <v>134</v>
      </c>
      <c r="I152" s="21" t="s">
        <v>134</v>
      </c>
      <c r="J152" s="21" t="s">
        <v>134</v>
      </c>
      <c r="K152" s="6" t="e">
        <f t="shared" si="5"/>
        <v>#N/A</v>
      </c>
    </row>
    <row r="153" spans="1:11" s="22" customFormat="1" ht="13.5">
      <c r="A153" s="6" t="e">
        <f t="shared" si="4"/>
        <v>#N/A</v>
      </c>
      <c r="B153" s="21" t="e">
        <v>#N/A</v>
      </c>
      <c r="C153" s="21" t="e">
        <v>#N/A</v>
      </c>
      <c r="D153" s="21" t="s">
        <v>134</v>
      </c>
      <c r="E153" s="21" t="s">
        <v>134</v>
      </c>
      <c r="F153" s="21" t="s">
        <v>134</v>
      </c>
      <c r="G153" s="21" t="s">
        <v>134</v>
      </c>
      <c r="H153" s="21" t="s">
        <v>134</v>
      </c>
      <c r="I153" s="21" t="s">
        <v>134</v>
      </c>
      <c r="J153" s="21" t="s">
        <v>134</v>
      </c>
      <c r="K153" s="6" t="e">
        <f t="shared" si="5"/>
        <v>#N/A</v>
      </c>
    </row>
    <row r="154" spans="1:11" s="22" customFormat="1" ht="13.5">
      <c r="A154" s="6" t="e">
        <f t="shared" si="4"/>
        <v>#N/A</v>
      </c>
      <c r="B154" s="21" t="e">
        <v>#N/A</v>
      </c>
      <c r="C154" s="21" t="e">
        <v>#N/A</v>
      </c>
      <c r="D154" s="21" t="s">
        <v>134</v>
      </c>
      <c r="E154" s="21" t="s">
        <v>134</v>
      </c>
      <c r="F154" s="21" t="s">
        <v>134</v>
      </c>
      <c r="G154" s="21" t="s">
        <v>134</v>
      </c>
      <c r="H154" s="21" t="s">
        <v>134</v>
      </c>
      <c r="I154" s="21" t="s">
        <v>134</v>
      </c>
      <c r="J154" s="21" t="s">
        <v>134</v>
      </c>
      <c r="K154" s="6" t="e">
        <f t="shared" si="5"/>
        <v>#N/A</v>
      </c>
    </row>
    <row r="155" spans="1:11" s="22" customFormat="1" ht="13.5">
      <c r="A155" s="6" t="e">
        <f t="shared" si="4"/>
        <v>#N/A</v>
      </c>
      <c r="B155" s="21" t="e">
        <v>#N/A</v>
      </c>
      <c r="C155" s="21" t="e">
        <v>#N/A</v>
      </c>
      <c r="D155" s="21" t="s">
        <v>134</v>
      </c>
      <c r="E155" s="21" t="s">
        <v>134</v>
      </c>
      <c r="F155" s="21" t="s">
        <v>134</v>
      </c>
      <c r="G155" s="21" t="s">
        <v>134</v>
      </c>
      <c r="H155" s="21" t="s">
        <v>134</v>
      </c>
      <c r="I155" s="21" t="s">
        <v>134</v>
      </c>
      <c r="J155" s="21" t="s">
        <v>134</v>
      </c>
      <c r="K155" s="6" t="e">
        <f t="shared" si="5"/>
        <v>#N/A</v>
      </c>
    </row>
    <row r="156" spans="1:11" s="22" customFormat="1" ht="13.5">
      <c r="A156" s="6" t="e">
        <f t="shared" si="4"/>
        <v>#N/A</v>
      </c>
      <c r="B156" s="21" t="e">
        <v>#N/A</v>
      </c>
      <c r="C156" s="21" t="e">
        <v>#N/A</v>
      </c>
      <c r="D156" s="21" t="s">
        <v>134</v>
      </c>
      <c r="E156" s="21" t="s">
        <v>134</v>
      </c>
      <c r="F156" s="21" t="s">
        <v>134</v>
      </c>
      <c r="G156" s="21" t="s">
        <v>134</v>
      </c>
      <c r="H156" s="21" t="s">
        <v>134</v>
      </c>
      <c r="I156" s="21" t="s">
        <v>134</v>
      </c>
      <c r="J156" s="21" t="s">
        <v>134</v>
      </c>
      <c r="K156" s="6" t="e">
        <f t="shared" si="5"/>
        <v>#N/A</v>
      </c>
    </row>
    <row r="157" spans="1:11" s="22" customFormat="1" ht="13.5">
      <c r="A157" s="6" t="e">
        <f t="shared" si="4"/>
        <v>#N/A</v>
      </c>
      <c r="B157" s="21" t="e">
        <v>#N/A</v>
      </c>
      <c r="C157" s="21" t="e">
        <v>#N/A</v>
      </c>
      <c r="D157" s="21" t="s">
        <v>134</v>
      </c>
      <c r="E157" s="21" t="s">
        <v>134</v>
      </c>
      <c r="F157" s="21" t="s">
        <v>134</v>
      </c>
      <c r="G157" s="21" t="s">
        <v>134</v>
      </c>
      <c r="H157" s="21" t="s">
        <v>134</v>
      </c>
      <c r="I157" s="21" t="s">
        <v>134</v>
      </c>
      <c r="J157" s="21" t="s">
        <v>134</v>
      </c>
      <c r="K157" s="6" t="e">
        <f t="shared" si="5"/>
        <v>#N/A</v>
      </c>
    </row>
    <row r="158" spans="1:11" s="22" customFormat="1" ht="13.5">
      <c r="A158" s="6" t="e">
        <f t="shared" si="4"/>
        <v>#N/A</v>
      </c>
      <c r="B158" s="21" t="e">
        <v>#N/A</v>
      </c>
      <c r="C158" s="21" t="e">
        <v>#N/A</v>
      </c>
      <c r="D158" s="21" t="s">
        <v>134</v>
      </c>
      <c r="E158" s="21" t="s">
        <v>134</v>
      </c>
      <c r="F158" s="21" t="s">
        <v>134</v>
      </c>
      <c r="G158" s="21" t="s">
        <v>134</v>
      </c>
      <c r="H158" s="21" t="s">
        <v>134</v>
      </c>
      <c r="I158" s="21" t="s">
        <v>134</v>
      </c>
      <c r="J158" s="21" t="s">
        <v>134</v>
      </c>
      <c r="K158" s="6" t="e">
        <f t="shared" si="5"/>
        <v>#N/A</v>
      </c>
    </row>
    <row r="159" spans="1:11" s="22" customFormat="1" ht="13.5">
      <c r="A159" s="6" t="e">
        <f t="shared" si="4"/>
        <v>#N/A</v>
      </c>
      <c r="B159" s="21" t="e">
        <v>#N/A</v>
      </c>
      <c r="C159" s="21" t="e">
        <v>#N/A</v>
      </c>
      <c r="D159" s="21" t="s">
        <v>134</v>
      </c>
      <c r="E159" s="21" t="s">
        <v>134</v>
      </c>
      <c r="F159" s="21" t="s">
        <v>134</v>
      </c>
      <c r="G159" s="21" t="s">
        <v>134</v>
      </c>
      <c r="H159" s="21" t="s">
        <v>134</v>
      </c>
      <c r="I159" s="21" t="s">
        <v>134</v>
      </c>
      <c r="J159" s="21" t="s">
        <v>134</v>
      </c>
      <c r="K159" s="6" t="e">
        <f t="shared" si="5"/>
        <v>#N/A</v>
      </c>
    </row>
    <row r="160" spans="1:11" s="22" customFormat="1" ht="13.5">
      <c r="A160" s="6" t="e">
        <f t="shared" si="4"/>
        <v>#N/A</v>
      </c>
      <c r="B160" s="21" t="e">
        <v>#N/A</v>
      </c>
      <c r="C160" s="21" t="e">
        <v>#N/A</v>
      </c>
      <c r="D160" s="21" t="s">
        <v>134</v>
      </c>
      <c r="E160" s="21" t="s">
        <v>134</v>
      </c>
      <c r="F160" s="21" t="s">
        <v>134</v>
      </c>
      <c r="G160" s="21" t="s">
        <v>134</v>
      </c>
      <c r="H160" s="21" t="s">
        <v>134</v>
      </c>
      <c r="I160" s="21" t="s">
        <v>134</v>
      </c>
      <c r="J160" s="21" t="s">
        <v>134</v>
      </c>
      <c r="K160" s="6" t="e">
        <f t="shared" si="5"/>
        <v>#N/A</v>
      </c>
    </row>
    <row r="161" spans="1:11" s="22" customFormat="1" ht="13.5">
      <c r="A161" s="6" t="e">
        <f t="shared" si="4"/>
        <v>#N/A</v>
      </c>
      <c r="B161" s="21" t="e">
        <v>#N/A</v>
      </c>
      <c r="C161" s="21" t="e">
        <v>#N/A</v>
      </c>
      <c r="D161" s="21" t="s">
        <v>134</v>
      </c>
      <c r="E161" s="21" t="s">
        <v>134</v>
      </c>
      <c r="F161" s="21" t="s">
        <v>134</v>
      </c>
      <c r="G161" s="21" t="s">
        <v>134</v>
      </c>
      <c r="H161" s="21" t="s">
        <v>134</v>
      </c>
      <c r="I161" s="21" t="s">
        <v>134</v>
      </c>
      <c r="J161" s="21" t="s">
        <v>134</v>
      </c>
      <c r="K161" s="6" t="e">
        <f t="shared" si="5"/>
        <v>#N/A</v>
      </c>
    </row>
    <row r="162" spans="1:11" s="22" customFormat="1" ht="13.5">
      <c r="A162" s="6" t="e">
        <f t="shared" si="4"/>
        <v>#N/A</v>
      </c>
      <c r="B162" s="21" t="e">
        <v>#N/A</v>
      </c>
      <c r="C162" s="21" t="e">
        <v>#N/A</v>
      </c>
      <c r="D162" s="21" t="s">
        <v>134</v>
      </c>
      <c r="E162" s="21" t="s">
        <v>134</v>
      </c>
      <c r="F162" s="21" t="s">
        <v>134</v>
      </c>
      <c r="G162" s="21" t="s">
        <v>134</v>
      </c>
      <c r="H162" s="21" t="s">
        <v>134</v>
      </c>
      <c r="I162" s="21" t="s">
        <v>134</v>
      </c>
      <c r="J162" s="21" t="s">
        <v>134</v>
      </c>
      <c r="K162" s="6" t="e">
        <f t="shared" si="5"/>
        <v>#N/A</v>
      </c>
    </row>
    <row r="163" spans="1:11" s="22" customFormat="1" ht="13.5">
      <c r="A163" s="6" t="e">
        <f t="shared" si="4"/>
        <v>#N/A</v>
      </c>
      <c r="B163" s="21" t="e">
        <v>#N/A</v>
      </c>
      <c r="C163" s="21" t="e">
        <v>#N/A</v>
      </c>
      <c r="D163" s="21" t="s">
        <v>134</v>
      </c>
      <c r="E163" s="21" t="s">
        <v>134</v>
      </c>
      <c r="F163" s="21" t="s">
        <v>134</v>
      </c>
      <c r="G163" s="21" t="s">
        <v>134</v>
      </c>
      <c r="H163" s="21" t="s">
        <v>134</v>
      </c>
      <c r="I163" s="21" t="s">
        <v>134</v>
      </c>
      <c r="J163" s="21" t="s">
        <v>134</v>
      </c>
      <c r="K163" s="6" t="e">
        <f t="shared" si="5"/>
        <v>#N/A</v>
      </c>
    </row>
    <row r="164" spans="1:11" s="22" customFormat="1" ht="13.5">
      <c r="A164" s="6" t="e">
        <f t="shared" si="4"/>
        <v>#N/A</v>
      </c>
      <c r="B164" s="21" t="e">
        <v>#N/A</v>
      </c>
      <c r="C164" s="21" t="e">
        <v>#N/A</v>
      </c>
      <c r="D164" s="21" t="s">
        <v>134</v>
      </c>
      <c r="E164" s="21" t="s">
        <v>134</v>
      </c>
      <c r="F164" s="21" t="s">
        <v>134</v>
      </c>
      <c r="G164" s="21" t="s">
        <v>134</v>
      </c>
      <c r="H164" s="21" t="s">
        <v>134</v>
      </c>
      <c r="I164" s="21" t="s">
        <v>134</v>
      </c>
      <c r="J164" s="21" t="s">
        <v>134</v>
      </c>
      <c r="K164" s="6" t="e">
        <f t="shared" si="5"/>
        <v>#N/A</v>
      </c>
    </row>
    <row r="165" spans="1:11" s="22" customFormat="1" ht="13.5">
      <c r="A165" s="6" t="e">
        <f t="shared" si="4"/>
        <v>#N/A</v>
      </c>
      <c r="B165" s="21" t="e">
        <v>#N/A</v>
      </c>
      <c r="C165" s="21" t="e">
        <v>#N/A</v>
      </c>
      <c r="D165" s="21" t="s">
        <v>134</v>
      </c>
      <c r="E165" s="21" t="s">
        <v>134</v>
      </c>
      <c r="F165" s="21" t="s">
        <v>134</v>
      </c>
      <c r="G165" s="21" t="s">
        <v>134</v>
      </c>
      <c r="H165" s="21" t="s">
        <v>134</v>
      </c>
      <c r="I165" s="21" t="s">
        <v>134</v>
      </c>
      <c r="J165" s="21" t="s">
        <v>134</v>
      </c>
      <c r="K165" s="6" t="e">
        <f t="shared" si="5"/>
        <v>#N/A</v>
      </c>
    </row>
    <row r="166" spans="1:11" s="22" customFormat="1" ht="13.5">
      <c r="A166" s="6" t="e">
        <f t="shared" si="4"/>
        <v>#N/A</v>
      </c>
      <c r="B166" s="21" t="e">
        <v>#N/A</v>
      </c>
      <c r="C166" s="21" t="e">
        <v>#N/A</v>
      </c>
      <c r="D166" s="21" t="s">
        <v>134</v>
      </c>
      <c r="E166" s="21" t="s">
        <v>134</v>
      </c>
      <c r="F166" s="21" t="s">
        <v>134</v>
      </c>
      <c r="G166" s="21" t="s">
        <v>134</v>
      </c>
      <c r="H166" s="21" t="s">
        <v>134</v>
      </c>
      <c r="I166" s="21" t="s">
        <v>134</v>
      </c>
      <c r="J166" s="21" t="s">
        <v>134</v>
      </c>
      <c r="K166" s="6" t="e">
        <f t="shared" si="5"/>
        <v>#N/A</v>
      </c>
    </row>
    <row r="167" spans="1:11" s="22" customFormat="1" ht="13.5">
      <c r="A167" s="6" t="e">
        <f t="shared" si="4"/>
        <v>#N/A</v>
      </c>
      <c r="B167" s="21" t="e">
        <v>#N/A</v>
      </c>
      <c r="C167" s="21" t="e">
        <v>#N/A</v>
      </c>
      <c r="D167" s="21" t="s">
        <v>134</v>
      </c>
      <c r="E167" s="21" t="s">
        <v>134</v>
      </c>
      <c r="F167" s="21" t="s">
        <v>134</v>
      </c>
      <c r="G167" s="21" t="s">
        <v>134</v>
      </c>
      <c r="H167" s="21" t="s">
        <v>134</v>
      </c>
      <c r="I167" s="21" t="s">
        <v>134</v>
      </c>
      <c r="J167" s="21" t="s">
        <v>134</v>
      </c>
      <c r="K167" s="6" t="e">
        <f t="shared" si="5"/>
        <v>#N/A</v>
      </c>
    </row>
    <row r="168" spans="1:11" s="22" customFormat="1" ht="13.5">
      <c r="A168" s="6" t="e">
        <f t="shared" si="4"/>
        <v>#N/A</v>
      </c>
      <c r="B168" s="21" t="e">
        <v>#N/A</v>
      </c>
      <c r="C168" s="21" t="e">
        <v>#N/A</v>
      </c>
      <c r="D168" s="21" t="s">
        <v>134</v>
      </c>
      <c r="E168" s="21" t="s">
        <v>134</v>
      </c>
      <c r="F168" s="21" t="s">
        <v>134</v>
      </c>
      <c r="G168" s="21" t="s">
        <v>134</v>
      </c>
      <c r="H168" s="21" t="s">
        <v>134</v>
      </c>
      <c r="I168" s="21" t="s">
        <v>134</v>
      </c>
      <c r="J168" s="21" t="s">
        <v>134</v>
      </c>
      <c r="K168" s="6" t="e">
        <f t="shared" si="5"/>
        <v>#N/A</v>
      </c>
    </row>
    <row r="169" spans="1:11" s="22" customFormat="1" ht="13.5">
      <c r="A169" s="6" t="e">
        <f t="shared" si="4"/>
        <v>#N/A</v>
      </c>
      <c r="B169" s="21" t="e">
        <v>#N/A</v>
      </c>
      <c r="C169" s="21" t="e">
        <v>#N/A</v>
      </c>
      <c r="D169" s="21" t="s">
        <v>134</v>
      </c>
      <c r="E169" s="21" t="s">
        <v>134</v>
      </c>
      <c r="F169" s="21" t="s">
        <v>134</v>
      </c>
      <c r="G169" s="21" t="s">
        <v>134</v>
      </c>
      <c r="H169" s="21" t="s">
        <v>134</v>
      </c>
      <c r="I169" s="21" t="s">
        <v>134</v>
      </c>
      <c r="J169" s="21" t="s">
        <v>134</v>
      </c>
      <c r="K169" s="6" t="e">
        <f t="shared" si="5"/>
        <v>#N/A</v>
      </c>
    </row>
    <row r="170" spans="1:11" s="22" customFormat="1" ht="13.5">
      <c r="A170" s="6" t="e">
        <f t="shared" si="4"/>
        <v>#N/A</v>
      </c>
      <c r="B170" s="21" t="e">
        <v>#N/A</v>
      </c>
      <c r="C170" s="21" t="e">
        <v>#N/A</v>
      </c>
      <c r="D170" s="21" t="s">
        <v>134</v>
      </c>
      <c r="E170" s="21" t="s">
        <v>134</v>
      </c>
      <c r="F170" s="21" t="s">
        <v>134</v>
      </c>
      <c r="G170" s="21" t="s">
        <v>134</v>
      </c>
      <c r="H170" s="21" t="s">
        <v>134</v>
      </c>
      <c r="I170" s="21" t="s">
        <v>134</v>
      </c>
      <c r="J170" s="21" t="s">
        <v>134</v>
      </c>
      <c r="K170" s="6" t="e">
        <f t="shared" si="5"/>
        <v>#N/A</v>
      </c>
    </row>
    <row r="171" spans="1:11" s="22" customFormat="1" ht="13.5">
      <c r="A171" s="6" t="e">
        <f t="shared" si="4"/>
        <v>#N/A</v>
      </c>
      <c r="B171" s="21" t="e">
        <v>#N/A</v>
      </c>
      <c r="C171" s="21" t="e">
        <v>#N/A</v>
      </c>
      <c r="D171" s="21" t="s">
        <v>134</v>
      </c>
      <c r="E171" s="21" t="s">
        <v>134</v>
      </c>
      <c r="F171" s="21" t="s">
        <v>134</v>
      </c>
      <c r="G171" s="21" t="s">
        <v>134</v>
      </c>
      <c r="H171" s="21" t="s">
        <v>134</v>
      </c>
      <c r="I171" s="21" t="s">
        <v>134</v>
      </c>
      <c r="J171" s="21" t="s">
        <v>134</v>
      </c>
      <c r="K171" s="6" t="e">
        <f t="shared" si="5"/>
        <v>#N/A</v>
      </c>
    </row>
    <row r="172" spans="1:11" s="22" customFormat="1" ht="13.5">
      <c r="A172" s="6" t="e">
        <f t="shared" si="4"/>
        <v>#N/A</v>
      </c>
      <c r="B172" s="21" t="e">
        <v>#N/A</v>
      </c>
      <c r="C172" s="21" t="e">
        <v>#N/A</v>
      </c>
      <c r="D172" s="21" t="s">
        <v>134</v>
      </c>
      <c r="E172" s="21" t="s">
        <v>134</v>
      </c>
      <c r="F172" s="21" t="s">
        <v>134</v>
      </c>
      <c r="G172" s="21" t="s">
        <v>134</v>
      </c>
      <c r="H172" s="21" t="s">
        <v>134</v>
      </c>
      <c r="I172" s="21" t="s">
        <v>134</v>
      </c>
      <c r="J172" s="21" t="s">
        <v>134</v>
      </c>
      <c r="K172" s="6" t="e">
        <f t="shared" si="5"/>
        <v>#N/A</v>
      </c>
    </row>
    <row r="173" spans="1:11" s="22" customFormat="1" ht="13.5">
      <c r="A173" s="6" t="e">
        <f t="shared" si="4"/>
        <v>#N/A</v>
      </c>
      <c r="B173" s="21" t="e">
        <v>#N/A</v>
      </c>
      <c r="C173" s="21" t="e">
        <v>#N/A</v>
      </c>
      <c r="D173" s="21" t="s">
        <v>134</v>
      </c>
      <c r="E173" s="21" t="s">
        <v>134</v>
      </c>
      <c r="F173" s="21" t="s">
        <v>134</v>
      </c>
      <c r="G173" s="21" t="s">
        <v>134</v>
      </c>
      <c r="H173" s="21" t="s">
        <v>134</v>
      </c>
      <c r="I173" s="21" t="s">
        <v>134</v>
      </c>
      <c r="J173" s="21" t="s">
        <v>134</v>
      </c>
      <c r="K173" s="6" t="e">
        <f t="shared" si="5"/>
        <v>#N/A</v>
      </c>
    </row>
    <row r="174" spans="1:11" s="22" customFormat="1" ht="13.5">
      <c r="A174" s="6" t="e">
        <f t="shared" si="4"/>
        <v>#N/A</v>
      </c>
      <c r="B174" s="21" t="e">
        <v>#N/A</v>
      </c>
      <c r="C174" s="21" t="e">
        <v>#N/A</v>
      </c>
      <c r="D174" s="21" t="s">
        <v>134</v>
      </c>
      <c r="E174" s="21" t="s">
        <v>134</v>
      </c>
      <c r="F174" s="21" t="s">
        <v>134</v>
      </c>
      <c r="G174" s="21" t="s">
        <v>134</v>
      </c>
      <c r="H174" s="21" t="s">
        <v>134</v>
      </c>
      <c r="I174" s="21" t="s">
        <v>134</v>
      </c>
      <c r="J174" s="21" t="s">
        <v>134</v>
      </c>
      <c r="K174" s="6" t="e">
        <f t="shared" si="5"/>
        <v>#N/A</v>
      </c>
    </row>
    <row r="175" spans="1:11" s="22" customFormat="1" ht="13.5">
      <c r="A175" s="6" t="e">
        <f t="shared" si="4"/>
        <v>#N/A</v>
      </c>
      <c r="B175" s="21" t="e">
        <v>#N/A</v>
      </c>
      <c r="C175" s="21" t="e">
        <v>#N/A</v>
      </c>
      <c r="D175" s="21" t="s">
        <v>134</v>
      </c>
      <c r="E175" s="21" t="s">
        <v>134</v>
      </c>
      <c r="F175" s="21" t="s">
        <v>134</v>
      </c>
      <c r="G175" s="21" t="s">
        <v>134</v>
      </c>
      <c r="H175" s="21" t="s">
        <v>134</v>
      </c>
      <c r="I175" s="21" t="s">
        <v>134</v>
      </c>
      <c r="J175" s="21" t="s">
        <v>134</v>
      </c>
      <c r="K175" s="6" t="e">
        <f t="shared" si="5"/>
        <v>#N/A</v>
      </c>
    </row>
    <row r="176" spans="1:11" s="22" customFormat="1" ht="13.5">
      <c r="A176" s="6" t="e">
        <f t="shared" si="4"/>
        <v>#N/A</v>
      </c>
      <c r="B176" s="21" t="e">
        <v>#N/A</v>
      </c>
      <c r="C176" s="21" t="e">
        <v>#N/A</v>
      </c>
      <c r="D176" s="21" t="s">
        <v>134</v>
      </c>
      <c r="E176" s="21" t="s">
        <v>134</v>
      </c>
      <c r="F176" s="21" t="s">
        <v>134</v>
      </c>
      <c r="G176" s="21" t="s">
        <v>134</v>
      </c>
      <c r="H176" s="21" t="s">
        <v>134</v>
      </c>
      <c r="I176" s="21" t="s">
        <v>134</v>
      </c>
      <c r="J176" s="21" t="s">
        <v>134</v>
      </c>
      <c r="K176" s="6" t="e">
        <f t="shared" si="5"/>
        <v>#N/A</v>
      </c>
    </row>
    <row r="177" spans="1:11" s="22" customFormat="1" ht="13.5">
      <c r="A177" s="6" t="e">
        <f t="shared" si="4"/>
        <v>#N/A</v>
      </c>
      <c r="B177" s="21" t="e">
        <v>#N/A</v>
      </c>
      <c r="C177" s="21" t="e">
        <v>#N/A</v>
      </c>
      <c r="D177" s="21" t="s">
        <v>134</v>
      </c>
      <c r="E177" s="21" t="s">
        <v>134</v>
      </c>
      <c r="F177" s="21" t="s">
        <v>134</v>
      </c>
      <c r="G177" s="21" t="s">
        <v>134</v>
      </c>
      <c r="H177" s="21" t="s">
        <v>134</v>
      </c>
      <c r="I177" s="21" t="s">
        <v>134</v>
      </c>
      <c r="J177" s="21" t="s">
        <v>134</v>
      </c>
      <c r="K177" s="6" t="e">
        <f t="shared" si="5"/>
        <v>#N/A</v>
      </c>
    </row>
    <row r="178" spans="1:11" s="22" customFormat="1" ht="13.5">
      <c r="A178" s="6" t="e">
        <f t="shared" si="4"/>
        <v>#N/A</v>
      </c>
      <c r="B178" s="21" t="e">
        <v>#N/A</v>
      </c>
      <c r="C178" s="21" t="e">
        <v>#N/A</v>
      </c>
      <c r="D178" s="21" t="s">
        <v>134</v>
      </c>
      <c r="E178" s="21" t="s">
        <v>134</v>
      </c>
      <c r="F178" s="21" t="s">
        <v>134</v>
      </c>
      <c r="G178" s="21" t="s">
        <v>134</v>
      </c>
      <c r="H178" s="21" t="s">
        <v>134</v>
      </c>
      <c r="I178" s="21" t="s">
        <v>134</v>
      </c>
      <c r="J178" s="21" t="s">
        <v>134</v>
      </c>
      <c r="K178" s="6" t="e">
        <f t="shared" si="5"/>
        <v>#N/A</v>
      </c>
    </row>
    <row r="179" spans="1:11" s="22" customFormat="1" ht="13.5">
      <c r="A179" s="6" t="e">
        <f t="shared" si="4"/>
        <v>#N/A</v>
      </c>
      <c r="B179" s="21" t="e">
        <v>#N/A</v>
      </c>
      <c r="C179" s="21" t="e">
        <v>#N/A</v>
      </c>
      <c r="D179" s="21" t="s">
        <v>134</v>
      </c>
      <c r="E179" s="21" t="s">
        <v>134</v>
      </c>
      <c r="F179" s="21" t="s">
        <v>134</v>
      </c>
      <c r="G179" s="21" t="s">
        <v>134</v>
      </c>
      <c r="H179" s="21" t="s">
        <v>134</v>
      </c>
      <c r="I179" s="21" t="s">
        <v>134</v>
      </c>
      <c r="J179" s="21" t="s">
        <v>134</v>
      </c>
      <c r="K179" s="6" t="e">
        <f t="shared" si="5"/>
        <v>#N/A</v>
      </c>
    </row>
    <row r="180" spans="1:11" s="22" customFormat="1" ht="13.5">
      <c r="A180" s="6" t="e">
        <f t="shared" si="4"/>
        <v>#N/A</v>
      </c>
      <c r="B180" s="21" t="e">
        <v>#N/A</v>
      </c>
      <c r="C180" s="21" t="e">
        <v>#N/A</v>
      </c>
      <c r="D180" s="21" t="s">
        <v>134</v>
      </c>
      <c r="E180" s="21" t="s">
        <v>134</v>
      </c>
      <c r="F180" s="21" t="s">
        <v>134</v>
      </c>
      <c r="G180" s="21" t="s">
        <v>134</v>
      </c>
      <c r="H180" s="21" t="s">
        <v>134</v>
      </c>
      <c r="I180" s="21" t="s">
        <v>134</v>
      </c>
      <c r="J180" s="21" t="s">
        <v>134</v>
      </c>
      <c r="K180" s="6" t="e">
        <f t="shared" si="5"/>
        <v>#N/A</v>
      </c>
    </row>
    <row r="181" spans="1:11" s="22" customFormat="1" ht="13.5">
      <c r="A181" s="6" t="e">
        <f t="shared" si="4"/>
        <v>#N/A</v>
      </c>
      <c r="B181" s="21" t="e">
        <v>#N/A</v>
      </c>
      <c r="C181" s="21" t="e">
        <v>#N/A</v>
      </c>
      <c r="D181" s="21" t="s">
        <v>134</v>
      </c>
      <c r="E181" s="21" t="s">
        <v>134</v>
      </c>
      <c r="F181" s="21" t="s">
        <v>134</v>
      </c>
      <c r="G181" s="21" t="s">
        <v>134</v>
      </c>
      <c r="H181" s="21" t="s">
        <v>134</v>
      </c>
      <c r="I181" s="21" t="s">
        <v>134</v>
      </c>
      <c r="J181" s="21" t="s">
        <v>134</v>
      </c>
      <c r="K181" s="6" t="e">
        <f t="shared" si="5"/>
        <v>#N/A</v>
      </c>
    </row>
    <row r="182" spans="1:11" s="22" customFormat="1" ht="13.5">
      <c r="A182" s="6" t="e">
        <f t="shared" si="4"/>
        <v>#N/A</v>
      </c>
      <c r="B182" s="21" t="e">
        <v>#N/A</v>
      </c>
      <c r="C182" s="21" t="e">
        <v>#N/A</v>
      </c>
      <c r="D182" s="21" t="s">
        <v>134</v>
      </c>
      <c r="E182" s="21" t="s">
        <v>134</v>
      </c>
      <c r="F182" s="21" t="s">
        <v>134</v>
      </c>
      <c r="G182" s="21" t="s">
        <v>134</v>
      </c>
      <c r="H182" s="21" t="s">
        <v>134</v>
      </c>
      <c r="I182" s="21" t="s">
        <v>134</v>
      </c>
      <c r="J182" s="21" t="s">
        <v>134</v>
      </c>
      <c r="K182" s="6" t="e">
        <f t="shared" si="5"/>
        <v>#N/A</v>
      </c>
    </row>
    <row r="183" spans="1:11" s="22" customFormat="1" ht="13.5">
      <c r="A183" s="6" t="e">
        <f t="shared" si="4"/>
        <v>#N/A</v>
      </c>
      <c r="B183" s="21" t="e">
        <v>#N/A</v>
      </c>
      <c r="C183" s="21" t="e">
        <v>#N/A</v>
      </c>
      <c r="D183" s="21" t="s">
        <v>134</v>
      </c>
      <c r="E183" s="21" t="s">
        <v>134</v>
      </c>
      <c r="F183" s="21" t="s">
        <v>134</v>
      </c>
      <c r="G183" s="21" t="s">
        <v>134</v>
      </c>
      <c r="H183" s="21" t="s">
        <v>134</v>
      </c>
      <c r="I183" s="21" t="s">
        <v>134</v>
      </c>
      <c r="J183" s="21" t="s">
        <v>134</v>
      </c>
      <c r="K183" s="6" t="e">
        <f t="shared" si="5"/>
        <v>#N/A</v>
      </c>
    </row>
    <row r="184" spans="1:11" s="22" customFormat="1" ht="13.5">
      <c r="A184" s="6" t="e">
        <f t="shared" si="4"/>
        <v>#N/A</v>
      </c>
      <c r="B184" s="21" t="e">
        <v>#N/A</v>
      </c>
      <c r="C184" s="21" t="e">
        <v>#N/A</v>
      </c>
      <c r="D184" s="21" t="s">
        <v>134</v>
      </c>
      <c r="E184" s="21" t="s">
        <v>134</v>
      </c>
      <c r="F184" s="21" t="s">
        <v>134</v>
      </c>
      <c r="G184" s="21" t="s">
        <v>134</v>
      </c>
      <c r="H184" s="21" t="s">
        <v>134</v>
      </c>
      <c r="I184" s="21" t="s">
        <v>134</v>
      </c>
      <c r="J184" s="21" t="s">
        <v>134</v>
      </c>
      <c r="K184" s="6" t="e">
        <f t="shared" si="5"/>
        <v>#N/A</v>
      </c>
    </row>
    <row r="185" spans="1:11" s="22" customFormat="1" ht="13.5">
      <c r="A185" s="6" t="e">
        <f t="shared" si="4"/>
        <v>#N/A</v>
      </c>
      <c r="B185" s="21" t="e">
        <v>#N/A</v>
      </c>
      <c r="C185" s="21" t="e">
        <v>#N/A</v>
      </c>
      <c r="D185" s="21" t="s">
        <v>134</v>
      </c>
      <c r="E185" s="21" t="s">
        <v>134</v>
      </c>
      <c r="F185" s="21" t="s">
        <v>134</v>
      </c>
      <c r="G185" s="21" t="s">
        <v>134</v>
      </c>
      <c r="H185" s="21" t="s">
        <v>134</v>
      </c>
      <c r="I185" s="21" t="s">
        <v>134</v>
      </c>
      <c r="J185" s="21" t="s">
        <v>134</v>
      </c>
      <c r="K185" s="6" t="e">
        <f t="shared" si="5"/>
        <v>#N/A</v>
      </c>
    </row>
    <row r="186" spans="1:11" s="22" customFormat="1" ht="13.5">
      <c r="A186" s="6" t="e">
        <f t="shared" si="4"/>
        <v>#N/A</v>
      </c>
      <c r="B186" s="21" t="e">
        <v>#N/A</v>
      </c>
      <c r="C186" s="21" t="e">
        <v>#N/A</v>
      </c>
      <c r="D186" s="21" t="s">
        <v>134</v>
      </c>
      <c r="E186" s="21" t="s">
        <v>134</v>
      </c>
      <c r="F186" s="21" t="s">
        <v>134</v>
      </c>
      <c r="G186" s="21" t="s">
        <v>134</v>
      </c>
      <c r="H186" s="21" t="s">
        <v>134</v>
      </c>
      <c r="I186" s="21" t="s">
        <v>134</v>
      </c>
      <c r="J186" s="21" t="s">
        <v>134</v>
      </c>
      <c r="K186" s="6" t="e">
        <f t="shared" si="5"/>
        <v>#N/A</v>
      </c>
    </row>
    <row r="187" spans="1:11" s="22" customFormat="1" ht="13.5">
      <c r="A187" s="6" t="e">
        <f t="shared" si="4"/>
        <v>#N/A</v>
      </c>
      <c r="B187" s="21" t="e">
        <v>#N/A</v>
      </c>
      <c r="C187" s="21" t="e">
        <v>#N/A</v>
      </c>
      <c r="D187" s="21" t="s">
        <v>134</v>
      </c>
      <c r="E187" s="21" t="s">
        <v>134</v>
      </c>
      <c r="F187" s="21" t="s">
        <v>134</v>
      </c>
      <c r="G187" s="21" t="s">
        <v>134</v>
      </c>
      <c r="H187" s="21" t="s">
        <v>134</v>
      </c>
      <c r="I187" s="21" t="s">
        <v>134</v>
      </c>
      <c r="J187" s="21" t="s">
        <v>134</v>
      </c>
      <c r="K187" s="6" t="e">
        <f t="shared" si="5"/>
        <v>#N/A</v>
      </c>
    </row>
    <row r="188" spans="1:11" s="22" customFormat="1" ht="13.5">
      <c r="A188" s="6" t="e">
        <f t="shared" si="4"/>
        <v>#N/A</v>
      </c>
      <c r="B188" s="21" t="e">
        <v>#N/A</v>
      </c>
      <c r="C188" s="21" t="e">
        <v>#N/A</v>
      </c>
      <c r="D188" s="21" t="s">
        <v>134</v>
      </c>
      <c r="E188" s="21" t="s">
        <v>134</v>
      </c>
      <c r="F188" s="21" t="s">
        <v>134</v>
      </c>
      <c r="G188" s="21" t="s">
        <v>134</v>
      </c>
      <c r="H188" s="21" t="s">
        <v>134</v>
      </c>
      <c r="I188" s="21" t="s">
        <v>134</v>
      </c>
      <c r="J188" s="21" t="s">
        <v>134</v>
      </c>
      <c r="K188" s="6" t="e">
        <f t="shared" si="5"/>
        <v>#N/A</v>
      </c>
    </row>
    <row r="189" spans="1:11" s="22" customFormat="1" ht="13.5">
      <c r="A189" s="6" t="e">
        <f t="shared" si="4"/>
        <v>#N/A</v>
      </c>
      <c r="B189" s="21" t="e">
        <v>#N/A</v>
      </c>
      <c r="C189" s="21" t="e">
        <v>#N/A</v>
      </c>
      <c r="D189" s="21" t="s">
        <v>134</v>
      </c>
      <c r="E189" s="21" t="s">
        <v>134</v>
      </c>
      <c r="F189" s="21" t="s">
        <v>134</v>
      </c>
      <c r="G189" s="21" t="s">
        <v>134</v>
      </c>
      <c r="H189" s="21" t="s">
        <v>134</v>
      </c>
      <c r="I189" s="21" t="s">
        <v>134</v>
      </c>
      <c r="J189" s="21" t="s">
        <v>134</v>
      </c>
      <c r="K189" s="6" t="e">
        <f t="shared" si="5"/>
        <v>#N/A</v>
      </c>
    </row>
    <row r="190" spans="1:11" s="22" customFormat="1" ht="13.5">
      <c r="A190" s="6" t="e">
        <f t="shared" si="4"/>
        <v>#N/A</v>
      </c>
      <c r="B190" s="21" t="e">
        <v>#N/A</v>
      </c>
      <c r="C190" s="21" t="e">
        <v>#N/A</v>
      </c>
      <c r="D190" s="21" t="s">
        <v>134</v>
      </c>
      <c r="E190" s="21" t="s">
        <v>134</v>
      </c>
      <c r="F190" s="21" t="s">
        <v>134</v>
      </c>
      <c r="G190" s="21" t="s">
        <v>134</v>
      </c>
      <c r="H190" s="21" t="s">
        <v>134</v>
      </c>
      <c r="I190" s="21" t="s">
        <v>134</v>
      </c>
      <c r="J190" s="21" t="s">
        <v>134</v>
      </c>
      <c r="K190" s="6" t="e">
        <f t="shared" si="5"/>
        <v>#N/A</v>
      </c>
    </row>
    <row r="191" spans="1:11" s="22" customFormat="1" ht="13.5">
      <c r="A191" s="6" t="e">
        <f t="shared" si="4"/>
        <v>#N/A</v>
      </c>
      <c r="B191" s="21" t="e">
        <v>#N/A</v>
      </c>
      <c r="C191" s="21" t="e">
        <v>#N/A</v>
      </c>
      <c r="D191" s="21" t="s">
        <v>134</v>
      </c>
      <c r="E191" s="21" t="s">
        <v>134</v>
      </c>
      <c r="F191" s="21" t="s">
        <v>134</v>
      </c>
      <c r="G191" s="21" t="s">
        <v>134</v>
      </c>
      <c r="H191" s="21" t="s">
        <v>134</v>
      </c>
      <c r="I191" s="21" t="s">
        <v>134</v>
      </c>
      <c r="J191" s="21" t="s">
        <v>134</v>
      </c>
      <c r="K191" s="6" t="e">
        <f t="shared" si="5"/>
        <v>#N/A</v>
      </c>
    </row>
    <row r="192" spans="1:11" s="22" customFormat="1" ht="13.5">
      <c r="A192" s="6" t="e">
        <f t="shared" si="4"/>
        <v>#N/A</v>
      </c>
      <c r="B192" s="21" t="e">
        <v>#N/A</v>
      </c>
      <c r="C192" s="21" t="e">
        <v>#N/A</v>
      </c>
      <c r="D192" s="21" t="s">
        <v>134</v>
      </c>
      <c r="E192" s="21" t="s">
        <v>134</v>
      </c>
      <c r="F192" s="21" t="s">
        <v>134</v>
      </c>
      <c r="G192" s="21" t="s">
        <v>134</v>
      </c>
      <c r="H192" s="21" t="s">
        <v>134</v>
      </c>
      <c r="I192" s="21" t="s">
        <v>134</v>
      </c>
      <c r="J192" s="21" t="s">
        <v>134</v>
      </c>
      <c r="K192" s="6" t="e">
        <f t="shared" si="5"/>
        <v>#N/A</v>
      </c>
    </row>
    <row r="193" spans="1:11" s="22" customFormat="1" ht="13.5">
      <c r="A193" s="6" t="e">
        <f t="shared" si="4"/>
        <v>#N/A</v>
      </c>
      <c r="B193" s="21" t="e">
        <v>#N/A</v>
      </c>
      <c r="C193" s="21" t="e">
        <v>#N/A</v>
      </c>
      <c r="D193" s="21" t="s">
        <v>134</v>
      </c>
      <c r="E193" s="21" t="s">
        <v>134</v>
      </c>
      <c r="F193" s="21" t="s">
        <v>134</v>
      </c>
      <c r="G193" s="21" t="s">
        <v>134</v>
      </c>
      <c r="H193" s="21" t="s">
        <v>134</v>
      </c>
      <c r="I193" s="21" t="s">
        <v>134</v>
      </c>
      <c r="J193" s="21" t="s">
        <v>134</v>
      </c>
      <c r="K193" s="6" t="e">
        <f t="shared" si="5"/>
        <v>#N/A</v>
      </c>
    </row>
    <row r="194" spans="1:11" s="22" customFormat="1" ht="13.5">
      <c r="A194" s="6" t="e">
        <f aca="true" t="shared" si="6" ref="A194:A257">IF(B194="","",IF(B194="4x100R",2,IF(B194="4x400R",3,1)))</f>
        <v>#N/A</v>
      </c>
      <c r="B194" s="21" t="e">
        <v>#N/A</v>
      </c>
      <c r="C194" s="21" t="e">
        <v>#N/A</v>
      </c>
      <c r="D194" s="21" t="s">
        <v>134</v>
      </c>
      <c r="E194" s="21" t="s">
        <v>134</v>
      </c>
      <c r="F194" s="21" t="s">
        <v>134</v>
      </c>
      <c r="G194" s="21" t="s">
        <v>134</v>
      </c>
      <c r="H194" s="21" t="s">
        <v>134</v>
      </c>
      <c r="I194" s="21" t="s">
        <v>134</v>
      </c>
      <c r="J194" s="21" t="s">
        <v>134</v>
      </c>
      <c r="K194" s="6" t="e">
        <f aca="true" t="shared" si="7" ref="K194:K257">IF(B194="4x100R",4,IF(B194="4x400R",5,IF(C193=C194,K193+1,1)))</f>
        <v>#N/A</v>
      </c>
    </row>
    <row r="195" spans="1:11" s="22" customFormat="1" ht="13.5">
      <c r="A195" s="6" t="e">
        <f t="shared" si="6"/>
        <v>#N/A</v>
      </c>
      <c r="B195" s="21" t="e">
        <v>#N/A</v>
      </c>
      <c r="C195" s="21" t="e">
        <v>#N/A</v>
      </c>
      <c r="D195" s="21" t="s">
        <v>134</v>
      </c>
      <c r="E195" s="21" t="s">
        <v>134</v>
      </c>
      <c r="F195" s="21" t="s">
        <v>134</v>
      </c>
      <c r="G195" s="21" t="s">
        <v>134</v>
      </c>
      <c r="H195" s="21" t="s">
        <v>134</v>
      </c>
      <c r="I195" s="21" t="s">
        <v>134</v>
      </c>
      <c r="J195" s="21" t="s">
        <v>134</v>
      </c>
      <c r="K195" s="6" t="e">
        <f t="shared" si="7"/>
        <v>#N/A</v>
      </c>
    </row>
    <row r="196" spans="1:11" s="22" customFormat="1" ht="13.5">
      <c r="A196" s="6" t="e">
        <f t="shared" si="6"/>
        <v>#N/A</v>
      </c>
      <c r="B196" s="21" t="e">
        <v>#N/A</v>
      </c>
      <c r="C196" s="21" t="e">
        <v>#N/A</v>
      </c>
      <c r="D196" s="21" t="s">
        <v>134</v>
      </c>
      <c r="E196" s="21" t="s">
        <v>134</v>
      </c>
      <c r="F196" s="21" t="s">
        <v>134</v>
      </c>
      <c r="G196" s="21" t="s">
        <v>134</v>
      </c>
      <c r="H196" s="21" t="s">
        <v>134</v>
      </c>
      <c r="I196" s="21" t="s">
        <v>134</v>
      </c>
      <c r="J196" s="21" t="s">
        <v>134</v>
      </c>
      <c r="K196" s="6" t="e">
        <f t="shared" si="7"/>
        <v>#N/A</v>
      </c>
    </row>
    <row r="197" spans="1:11" s="22" customFormat="1" ht="13.5">
      <c r="A197" s="6" t="e">
        <f t="shared" si="6"/>
        <v>#N/A</v>
      </c>
      <c r="B197" s="21" t="e">
        <v>#N/A</v>
      </c>
      <c r="C197" s="21" t="e">
        <v>#N/A</v>
      </c>
      <c r="D197" s="21" t="s">
        <v>134</v>
      </c>
      <c r="E197" s="21" t="s">
        <v>134</v>
      </c>
      <c r="F197" s="21" t="s">
        <v>134</v>
      </c>
      <c r="G197" s="21" t="s">
        <v>134</v>
      </c>
      <c r="H197" s="21" t="s">
        <v>134</v>
      </c>
      <c r="I197" s="21" t="s">
        <v>134</v>
      </c>
      <c r="J197" s="21" t="s">
        <v>134</v>
      </c>
      <c r="K197" s="6" t="e">
        <f t="shared" si="7"/>
        <v>#N/A</v>
      </c>
    </row>
    <row r="198" spans="1:11" s="22" customFormat="1" ht="13.5">
      <c r="A198" s="6" t="e">
        <f t="shared" si="6"/>
        <v>#N/A</v>
      </c>
      <c r="B198" s="21" t="e">
        <v>#N/A</v>
      </c>
      <c r="C198" s="21" t="e">
        <v>#N/A</v>
      </c>
      <c r="D198" s="21" t="s">
        <v>134</v>
      </c>
      <c r="E198" s="21" t="s">
        <v>134</v>
      </c>
      <c r="F198" s="21" t="s">
        <v>134</v>
      </c>
      <c r="G198" s="21" t="s">
        <v>134</v>
      </c>
      <c r="H198" s="21" t="s">
        <v>134</v>
      </c>
      <c r="I198" s="21" t="s">
        <v>134</v>
      </c>
      <c r="J198" s="21" t="s">
        <v>134</v>
      </c>
      <c r="K198" s="6" t="e">
        <f t="shared" si="7"/>
        <v>#N/A</v>
      </c>
    </row>
    <row r="199" spans="1:11" s="22" customFormat="1" ht="13.5">
      <c r="A199" s="6" t="e">
        <f t="shared" si="6"/>
        <v>#N/A</v>
      </c>
      <c r="B199" s="21" t="e">
        <v>#N/A</v>
      </c>
      <c r="C199" s="21" t="e">
        <v>#N/A</v>
      </c>
      <c r="D199" s="21" t="s">
        <v>134</v>
      </c>
      <c r="E199" s="21" t="s">
        <v>134</v>
      </c>
      <c r="F199" s="21" t="s">
        <v>134</v>
      </c>
      <c r="G199" s="21" t="s">
        <v>134</v>
      </c>
      <c r="H199" s="21" t="s">
        <v>134</v>
      </c>
      <c r="I199" s="21" t="s">
        <v>134</v>
      </c>
      <c r="J199" s="21" t="s">
        <v>134</v>
      </c>
      <c r="K199" s="6" t="e">
        <f t="shared" si="7"/>
        <v>#N/A</v>
      </c>
    </row>
    <row r="200" spans="1:11" s="22" customFormat="1" ht="13.5">
      <c r="A200" s="6" t="e">
        <f t="shared" si="6"/>
        <v>#N/A</v>
      </c>
      <c r="B200" s="21" t="e">
        <v>#N/A</v>
      </c>
      <c r="C200" s="21" t="e">
        <v>#N/A</v>
      </c>
      <c r="D200" s="21" t="s">
        <v>134</v>
      </c>
      <c r="E200" s="21" t="s">
        <v>134</v>
      </c>
      <c r="F200" s="21" t="s">
        <v>134</v>
      </c>
      <c r="G200" s="21" t="s">
        <v>134</v>
      </c>
      <c r="H200" s="21" t="s">
        <v>134</v>
      </c>
      <c r="I200" s="21" t="s">
        <v>134</v>
      </c>
      <c r="J200" s="21" t="s">
        <v>134</v>
      </c>
      <c r="K200" s="6" t="e">
        <f t="shared" si="7"/>
        <v>#N/A</v>
      </c>
    </row>
    <row r="201" spans="1:11" s="22" customFormat="1" ht="13.5">
      <c r="A201" s="6" t="e">
        <f t="shared" si="6"/>
        <v>#N/A</v>
      </c>
      <c r="B201" s="21" t="e">
        <v>#N/A</v>
      </c>
      <c r="C201" s="21" t="e">
        <v>#N/A</v>
      </c>
      <c r="D201" s="21" t="s">
        <v>134</v>
      </c>
      <c r="E201" s="21" t="s">
        <v>134</v>
      </c>
      <c r="F201" s="21" t="s">
        <v>134</v>
      </c>
      <c r="G201" s="21" t="s">
        <v>134</v>
      </c>
      <c r="H201" s="21" t="s">
        <v>134</v>
      </c>
      <c r="I201" s="21" t="s">
        <v>134</v>
      </c>
      <c r="J201" s="21" t="s">
        <v>134</v>
      </c>
      <c r="K201" s="6" t="e">
        <f t="shared" si="7"/>
        <v>#N/A</v>
      </c>
    </row>
    <row r="202" spans="1:11" s="22" customFormat="1" ht="13.5">
      <c r="A202" s="6" t="e">
        <f t="shared" si="6"/>
        <v>#N/A</v>
      </c>
      <c r="B202" s="21" t="e">
        <v>#N/A</v>
      </c>
      <c r="C202" s="21" t="e">
        <v>#N/A</v>
      </c>
      <c r="D202" s="21" t="s">
        <v>134</v>
      </c>
      <c r="E202" s="21" t="s">
        <v>134</v>
      </c>
      <c r="F202" s="21" t="s">
        <v>134</v>
      </c>
      <c r="G202" s="21" t="s">
        <v>134</v>
      </c>
      <c r="H202" s="21" t="s">
        <v>134</v>
      </c>
      <c r="I202" s="21" t="s">
        <v>134</v>
      </c>
      <c r="J202" s="21" t="s">
        <v>134</v>
      </c>
      <c r="K202" s="6" t="e">
        <f t="shared" si="7"/>
        <v>#N/A</v>
      </c>
    </row>
    <row r="203" spans="1:11" s="22" customFormat="1" ht="13.5">
      <c r="A203" s="6" t="e">
        <f t="shared" si="6"/>
        <v>#N/A</v>
      </c>
      <c r="B203" s="21" t="e">
        <v>#N/A</v>
      </c>
      <c r="C203" s="21" t="e">
        <v>#N/A</v>
      </c>
      <c r="D203" s="21" t="s">
        <v>134</v>
      </c>
      <c r="E203" s="21" t="s">
        <v>134</v>
      </c>
      <c r="F203" s="21" t="s">
        <v>134</v>
      </c>
      <c r="G203" s="21" t="s">
        <v>134</v>
      </c>
      <c r="H203" s="21" t="s">
        <v>134</v>
      </c>
      <c r="I203" s="21" t="s">
        <v>134</v>
      </c>
      <c r="J203" s="21" t="s">
        <v>134</v>
      </c>
      <c r="K203" s="6" t="e">
        <f t="shared" si="7"/>
        <v>#N/A</v>
      </c>
    </row>
    <row r="204" spans="1:11" s="22" customFormat="1" ht="13.5">
      <c r="A204" s="6" t="e">
        <f t="shared" si="6"/>
        <v>#N/A</v>
      </c>
      <c r="B204" s="21" t="e">
        <v>#N/A</v>
      </c>
      <c r="C204" s="21" t="e">
        <v>#N/A</v>
      </c>
      <c r="D204" s="21" t="s">
        <v>134</v>
      </c>
      <c r="E204" s="21" t="s">
        <v>134</v>
      </c>
      <c r="F204" s="21" t="s">
        <v>134</v>
      </c>
      <c r="G204" s="21" t="s">
        <v>134</v>
      </c>
      <c r="H204" s="21" t="s">
        <v>134</v>
      </c>
      <c r="I204" s="21" t="s">
        <v>134</v>
      </c>
      <c r="J204" s="21" t="s">
        <v>134</v>
      </c>
      <c r="K204" s="6" t="e">
        <f t="shared" si="7"/>
        <v>#N/A</v>
      </c>
    </row>
    <row r="205" spans="1:11" s="22" customFormat="1" ht="13.5">
      <c r="A205" s="6" t="e">
        <f t="shared" si="6"/>
        <v>#N/A</v>
      </c>
      <c r="B205" s="21" t="e">
        <v>#N/A</v>
      </c>
      <c r="C205" s="21" t="e">
        <v>#N/A</v>
      </c>
      <c r="D205" s="21" t="s">
        <v>134</v>
      </c>
      <c r="E205" s="21" t="s">
        <v>134</v>
      </c>
      <c r="F205" s="21" t="s">
        <v>134</v>
      </c>
      <c r="G205" s="21" t="s">
        <v>134</v>
      </c>
      <c r="H205" s="21" t="s">
        <v>134</v>
      </c>
      <c r="I205" s="21" t="s">
        <v>134</v>
      </c>
      <c r="J205" s="21" t="s">
        <v>134</v>
      </c>
      <c r="K205" s="6" t="e">
        <f t="shared" si="7"/>
        <v>#N/A</v>
      </c>
    </row>
    <row r="206" spans="1:11" s="22" customFormat="1" ht="13.5">
      <c r="A206" s="6" t="e">
        <f t="shared" si="6"/>
        <v>#N/A</v>
      </c>
      <c r="B206" s="21" t="e">
        <v>#N/A</v>
      </c>
      <c r="C206" s="21" t="e">
        <v>#N/A</v>
      </c>
      <c r="D206" s="21" t="s">
        <v>134</v>
      </c>
      <c r="E206" s="21" t="s">
        <v>134</v>
      </c>
      <c r="F206" s="21" t="s">
        <v>134</v>
      </c>
      <c r="G206" s="21" t="s">
        <v>134</v>
      </c>
      <c r="H206" s="21" t="s">
        <v>134</v>
      </c>
      <c r="I206" s="21" t="s">
        <v>134</v>
      </c>
      <c r="J206" s="21" t="s">
        <v>134</v>
      </c>
      <c r="K206" s="6" t="e">
        <f t="shared" si="7"/>
        <v>#N/A</v>
      </c>
    </row>
    <row r="207" spans="1:11" s="22" customFormat="1" ht="13.5">
      <c r="A207" s="6" t="e">
        <f t="shared" si="6"/>
        <v>#N/A</v>
      </c>
      <c r="B207" s="21" t="e">
        <v>#N/A</v>
      </c>
      <c r="C207" s="21" t="e">
        <v>#N/A</v>
      </c>
      <c r="D207" s="21" t="s">
        <v>134</v>
      </c>
      <c r="E207" s="21" t="s">
        <v>134</v>
      </c>
      <c r="F207" s="21" t="s">
        <v>134</v>
      </c>
      <c r="G207" s="21" t="s">
        <v>134</v>
      </c>
      <c r="H207" s="21" t="s">
        <v>134</v>
      </c>
      <c r="I207" s="21" t="s">
        <v>134</v>
      </c>
      <c r="J207" s="21" t="s">
        <v>134</v>
      </c>
      <c r="K207" s="6" t="e">
        <f t="shared" si="7"/>
        <v>#N/A</v>
      </c>
    </row>
    <row r="208" spans="1:11" s="22" customFormat="1" ht="13.5">
      <c r="A208" s="6" t="e">
        <f t="shared" si="6"/>
        <v>#N/A</v>
      </c>
      <c r="B208" s="21" t="e">
        <v>#N/A</v>
      </c>
      <c r="C208" s="21" t="e">
        <v>#N/A</v>
      </c>
      <c r="D208" s="21" t="s">
        <v>134</v>
      </c>
      <c r="E208" s="21" t="s">
        <v>134</v>
      </c>
      <c r="F208" s="21" t="s">
        <v>134</v>
      </c>
      <c r="G208" s="21" t="s">
        <v>134</v>
      </c>
      <c r="H208" s="21" t="s">
        <v>134</v>
      </c>
      <c r="I208" s="21" t="s">
        <v>134</v>
      </c>
      <c r="J208" s="21" t="s">
        <v>134</v>
      </c>
      <c r="K208" s="6" t="e">
        <f t="shared" si="7"/>
        <v>#N/A</v>
      </c>
    </row>
    <row r="209" spans="1:11" s="22" customFormat="1" ht="13.5">
      <c r="A209" s="6" t="e">
        <f t="shared" si="6"/>
        <v>#N/A</v>
      </c>
      <c r="B209" s="21" t="e">
        <v>#N/A</v>
      </c>
      <c r="C209" s="21" t="e">
        <v>#N/A</v>
      </c>
      <c r="D209" s="21" t="s">
        <v>134</v>
      </c>
      <c r="E209" s="21" t="s">
        <v>134</v>
      </c>
      <c r="F209" s="21" t="s">
        <v>134</v>
      </c>
      <c r="G209" s="21" t="s">
        <v>134</v>
      </c>
      <c r="H209" s="21" t="s">
        <v>134</v>
      </c>
      <c r="I209" s="21" t="s">
        <v>134</v>
      </c>
      <c r="J209" s="21" t="s">
        <v>134</v>
      </c>
      <c r="K209" s="6" t="e">
        <f t="shared" si="7"/>
        <v>#N/A</v>
      </c>
    </row>
    <row r="210" spans="1:11" s="22" customFormat="1" ht="13.5">
      <c r="A210" s="6" t="e">
        <f t="shared" si="6"/>
        <v>#N/A</v>
      </c>
      <c r="B210" s="21" t="e">
        <v>#N/A</v>
      </c>
      <c r="C210" s="21" t="e">
        <v>#N/A</v>
      </c>
      <c r="D210" s="21" t="s">
        <v>134</v>
      </c>
      <c r="E210" s="21" t="s">
        <v>134</v>
      </c>
      <c r="F210" s="21" t="s">
        <v>134</v>
      </c>
      <c r="G210" s="21" t="s">
        <v>134</v>
      </c>
      <c r="H210" s="21" t="s">
        <v>134</v>
      </c>
      <c r="I210" s="21" t="s">
        <v>134</v>
      </c>
      <c r="J210" s="21" t="s">
        <v>134</v>
      </c>
      <c r="K210" s="6" t="e">
        <f t="shared" si="7"/>
        <v>#N/A</v>
      </c>
    </row>
    <row r="211" spans="1:11" s="22" customFormat="1" ht="13.5">
      <c r="A211" s="6" t="e">
        <f t="shared" si="6"/>
        <v>#N/A</v>
      </c>
      <c r="B211" s="21" t="e">
        <v>#N/A</v>
      </c>
      <c r="C211" s="21" t="e">
        <v>#N/A</v>
      </c>
      <c r="D211" s="21" t="s">
        <v>134</v>
      </c>
      <c r="E211" s="21" t="s">
        <v>134</v>
      </c>
      <c r="F211" s="21" t="s">
        <v>134</v>
      </c>
      <c r="G211" s="21" t="s">
        <v>134</v>
      </c>
      <c r="H211" s="21" t="s">
        <v>134</v>
      </c>
      <c r="I211" s="21" t="s">
        <v>134</v>
      </c>
      <c r="J211" s="21" t="s">
        <v>134</v>
      </c>
      <c r="K211" s="6" t="e">
        <f t="shared" si="7"/>
        <v>#N/A</v>
      </c>
    </row>
    <row r="212" spans="1:11" s="22" customFormat="1" ht="13.5">
      <c r="A212" s="6" t="e">
        <f t="shared" si="6"/>
        <v>#N/A</v>
      </c>
      <c r="B212" s="21" t="e">
        <v>#N/A</v>
      </c>
      <c r="C212" s="21" t="e">
        <v>#N/A</v>
      </c>
      <c r="D212" s="21" t="s">
        <v>134</v>
      </c>
      <c r="E212" s="21" t="s">
        <v>134</v>
      </c>
      <c r="F212" s="21" t="s">
        <v>134</v>
      </c>
      <c r="G212" s="21" t="s">
        <v>134</v>
      </c>
      <c r="H212" s="21" t="s">
        <v>134</v>
      </c>
      <c r="I212" s="21" t="s">
        <v>134</v>
      </c>
      <c r="J212" s="21" t="s">
        <v>134</v>
      </c>
      <c r="K212" s="6" t="e">
        <f t="shared" si="7"/>
        <v>#N/A</v>
      </c>
    </row>
    <row r="213" spans="1:11" s="22" customFormat="1" ht="13.5">
      <c r="A213" s="6" t="e">
        <f t="shared" si="6"/>
        <v>#N/A</v>
      </c>
      <c r="B213" s="21" t="e">
        <v>#N/A</v>
      </c>
      <c r="C213" s="21" t="e">
        <v>#N/A</v>
      </c>
      <c r="D213" s="21" t="s">
        <v>134</v>
      </c>
      <c r="E213" s="21" t="s">
        <v>134</v>
      </c>
      <c r="F213" s="21" t="s">
        <v>134</v>
      </c>
      <c r="G213" s="21" t="s">
        <v>134</v>
      </c>
      <c r="H213" s="21" t="s">
        <v>134</v>
      </c>
      <c r="I213" s="21" t="s">
        <v>134</v>
      </c>
      <c r="J213" s="21" t="s">
        <v>134</v>
      </c>
      <c r="K213" s="6" t="e">
        <f t="shared" si="7"/>
        <v>#N/A</v>
      </c>
    </row>
    <row r="214" spans="1:11" s="22" customFormat="1" ht="13.5">
      <c r="A214" s="6" t="e">
        <f t="shared" si="6"/>
        <v>#N/A</v>
      </c>
      <c r="B214" s="21" t="e">
        <v>#N/A</v>
      </c>
      <c r="C214" s="21" t="e">
        <v>#N/A</v>
      </c>
      <c r="D214" s="21" t="s">
        <v>134</v>
      </c>
      <c r="E214" s="21" t="s">
        <v>134</v>
      </c>
      <c r="F214" s="21" t="s">
        <v>134</v>
      </c>
      <c r="G214" s="21" t="s">
        <v>134</v>
      </c>
      <c r="H214" s="21" t="s">
        <v>134</v>
      </c>
      <c r="I214" s="21" t="s">
        <v>134</v>
      </c>
      <c r="J214" s="21" t="s">
        <v>134</v>
      </c>
      <c r="K214" s="6" t="e">
        <f t="shared" si="7"/>
        <v>#N/A</v>
      </c>
    </row>
    <row r="215" spans="1:11" s="22" customFormat="1" ht="13.5">
      <c r="A215" s="6" t="e">
        <f t="shared" si="6"/>
        <v>#N/A</v>
      </c>
      <c r="B215" s="21" t="e">
        <v>#N/A</v>
      </c>
      <c r="C215" s="21" t="e">
        <v>#N/A</v>
      </c>
      <c r="D215" s="21" t="s">
        <v>134</v>
      </c>
      <c r="E215" s="21" t="s">
        <v>134</v>
      </c>
      <c r="F215" s="21" t="s">
        <v>134</v>
      </c>
      <c r="G215" s="21" t="s">
        <v>134</v>
      </c>
      <c r="H215" s="21" t="s">
        <v>134</v>
      </c>
      <c r="I215" s="21" t="s">
        <v>134</v>
      </c>
      <c r="J215" s="21" t="s">
        <v>134</v>
      </c>
      <c r="K215" s="6" t="e">
        <f t="shared" si="7"/>
        <v>#N/A</v>
      </c>
    </row>
    <row r="216" spans="1:11" s="22" customFormat="1" ht="13.5">
      <c r="A216" s="6" t="e">
        <f t="shared" si="6"/>
        <v>#N/A</v>
      </c>
      <c r="B216" s="21" t="e">
        <v>#N/A</v>
      </c>
      <c r="C216" s="21" t="e">
        <v>#N/A</v>
      </c>
      <c r="D216" s="21" t="s">
        <v>134</v>
      </c>
      <c r="E216" s="21" t="s">
        <v>134</v>
      </c>
      <c r="F216" s="21" t="s">
        <v>134</v>
      </c>
      <c r="G216" s="21" t="s">
        <v>134</v>
      </c>
      <c r="H216" s="21" t="s">
        <v>134</v>
      </c>
      <c r="I216" s="21" t="s">
        <v>134</v>
      </c>
      <c r="J216" s="21" t="s">
        <v>134</v>
      </c>
      <c r="K216" s="6" t="e">
        <f t="shared" si="7"/>
        <v>#N/A</v>
      </c>
    </row>
    <row r="217" spans="1:11" s="22" customFormat="1" ht="13.5">
      <c r="A217" s="6" t="e">
        <f t="shared" si="6"/>
        <v>#N/A</v>
      </c>
      <c r="B217" s="21" t="e">
        <v>#N/A</v>
      </c>
      <c r="C217" s="21" t="e">
        <v>#N/A</v>
      </c>
      <c r="D217" s="21" t="s">
        <v>134</v>
      </c>
      <c r="E217" s="21" t="s">
        <v>134</v>
      </c>
      <c r="F217" s="21" t="s">
        <v>134</v>
      </c>
      <c r="G217" s="21" t="s">
        <v>134</v>
      </c>
      <c r="H217" s="21" t="s">
        <v>134</v>
      </c>
      <c r="I217" s="21" t="s">
        <v>134</v>
      </c>
      <c r="J217" s="21" t="s">
        <v>134</v>
      </c>
      <c r="K217" s="6" t="e">
        <f t="shared" si="7"/>
        <v>#N/A</v>
      </c>
    </row>
    <row r="218" spans="1:11" s="22" customFormat="1" ht="13.5">
      <c r="A218" s="6" t="e">
        <f t="shared" si="6"/>
        <v>#N/A</v>
      </c>
      <c r="B218" s="21" t="e">
        <v>#N/A</v>
      </c>
      <c r="C218" s="21" t="e">
        <v>#N/A</v>
      </c>
      <c r="D218" s="21" t="s">
        <v>134</v>
      </c>
      <c r="E218" s="21" t="s">
        <v>134</v>
      </c>
      <c r="F218" s="21" t="s">
        <v>134</v>
      </c>
      <c r="G218" s="21" t="s">
        <v>134</v>
      </c>
      <c r="H218" s="21" t="s">
        <v>134</v>
      </c>
      <c r="I218" s="21" t="s">
        <v>134</v>
      </c>
      <c r="J218" s="21" t="s">
        <v>134</v>
      </c>
      <c r="K218" s="6" t="e">
        <f t="shared" si="7"/>
        <v>#N/A</v>
      </c>
    </row>
    <row r="219" spans="1:11" s="22" customFormat="1" ht="13.5">
      <c r="A219" s="6" t="e">
        <f t="shared" si="6"/>
        <v>#N/A</v>
      </c>
      <c r="B219" s="21" t="e">
        <v>#N/A</v>
      </c>
      <c r="C219" s="21" t="e">
        <v>#N/A</v>
      </c>
      <c r="D219" s="21" t="s">
        <v>134</v>
      </c>
      <c r="E219" s="21" t="s">
        <v>134</v>
      </c>
      <c r="F219" s="21" t="s">
        <v>134</v>
      </c>
      <c r="G219" s="21" t="s">
        <v>134</v>
      </c>
      <c r="H219" s="21" t="s">
        <v>134</v>
      </c>
      <c r="I219" s="21" t="s">
        <v>134</v>
      </c>
      <c r="J219" s="21" t="s">
        <v>134</v>
      </c>
      <c r="K219" s="6" t="e">
        <f t="shared" si="7"/>
        <v>#N/A</v>
      </c>
    </row>
    <row r="220" spans="1:11" s="22" customFormat="1" ht="13.5">
      <c r="A220" s="6" t="e">
        <f t="shared" si="6"/>
        <v>#N/A</v>
      </c>
      <c r="B220" s="21" t="e">
        <v>#N/A</v>
      </c>
      <c r="C220" s="21" t="e">
        <v>#N/A</v>
      </c>
      <c r="D220" s="21" t="s">
        <v>134</v>
      </c>
      <c r="E220" s="21" t="s">
        <v>134</v>
      </c>
      <c r="F220" s="21" t="s">
        <v>134</v>
      </c>
      <c r="G220" s="21" t="s">
        <v>134</v>
      </c>
      <c r="H220" s="21" t="s">
        <v>134</v>
      </c>
      <c r="I220" s="21" t="s">
        <v>134</v>
      </c>
      <c r="J220" s="21" t="s">
        <v>134</v>
      </c>
      <c r="K220" s="6" t="e">
        <f t="shared" si="7"/>
        <v>#N/A</v>
      </c>
    </row>
    <row r="221" spans="1:11" s="22" customFormat="1" ht="13.5">
      <c r="A221" s="6" t="e">
        <f t="shared" si="6"/>
        <v>#N/A</v>
      </c>
      <c r="B221" s="21" t="e">
        <v>#N/A</v>
      </c>
      <c r="C221" s="21" t="e">
        <v>#N/A</v>
      </c>
      <c r="D221" s="21" t="s">
        <v>134</v>
      </c>
      <c r="E221" s="21" t="s">
        <v>134</v>
      </c>
      <c r="F221" s="21" t="s">
        <v>134</v>
      </c>
      <c r="G221" s="21" t="s">
        <v>134</v>
      </c>
      <c r="H221" s="21" t="s">
        <v>134</v>
      </c>
      <c r="I221" s="21" t="s">
        <v>134</v>
      </c>
      <c r="J221" s="21" t="s">
        <v>134</v>
      </c>
      <c r="K221" s="6" t="e">
        <f t="shared" si="7"/>
        <v>#N/A</v>
      </c>
    </row>
    <row r="222" spans="1:11" s="22" customFormat="1" ht="13.5">
      <c r="A222" s="6" t="e">
        <f t="shared" si="6"/>
        <v>#N/A</v>
      </c>
      <c r="B222" s="21" t="e">
        <v>#N/A</v>
      </c>
      <c r="C222" s="21" t="e">
        <v>#N/A</v>
      </c>
      <c r="D222" s="21" t="s">
        <v>134</v>
      </c>
      <c r="E222" s="21" t="s">
        <v>134</v>
      </c>
      <c r="F222" s="21" t="s">
        <v>134</v>
      </c>
      <c r="G222" s="21" t="s">
        <v>134</v>
      </c>
      <c r="H222" s="21" t="s">
        <v>134</v>
      </c>
      <c r="I222" s="21" t="s">
        <v>134</v>
      </c>
      <c r="J222" s="21" t="s">
        <v>134</v>
      </c>
      <c r="K222" s="6" t="e">
        <f t="shared" si="7"/>
        <v>#N/A</v>
      </c>
    </row>
    <row r="223" spans="1:11" s="22" customFormat="1" ht="13.5">
      <c r="A223" s="6" t="e">
        <f t="shared" si="6"/>
        <v>#N/A</v>
      </c>
      <c r="B223" s="21" t="e">
        <v>#N/A</v>
      </c>
      <c r="C223" s="21" t="e">
        <v>#N/A</v>
      </c>
      <c r="D223" s="21" t="s">
        <v>134</v>
      </c>
      <c r="E223" s="21" t="s">
        <v>134</v>
      </c>
      <c r="F223" s="21" t="s">
        <v>134</v>
      </c>
      <c r="G223" s="21" t="s">
        <v>134</v>
      </c>
      <c r="H223" s="21" t="s">
        <v>134</v>
      </c>
      <c r="I223" s="21" t="s">
        <v>134</v>
      </c>
      <c r="J223" s="21" t="s">
        <v>134</v>
      </c>
      <c r="K223" s="6" t="e">
        <f t="shared" si="7"/>
        <v>#N/A</v>
      </c>
    </row>
    <row r="224" spans="1:11" s="22" customFormat="1" ht="13.5">
      <c r="A224" s="6" t="e">
        <f t="shared" si="6"/>
        <v>#N/A</v>
      </c>
      <c r="B224" s="21" t="e">
        <v>#N/A</v>
      </c>
      <c r="C224" s="21" t="e">
        <v>#N/A</v>
      </c>
      <c r="D224" s="21" t="s">
        <v>134</v>
      </c>
      <c r="E224" s="21" t="s">
        <v>134</v>
      </c>
      <c r="F224" s="21" t="s">
        <v>134</v>
      </c>
      <c r="G224" s="21" t="s">
        <v>134</v>
      </c>
      <c r="H224" s="21" t="s">
        <v>134</v>
      </c>
      <c r="I224" s="21" t="s">
        <v>134</v>
      </c>
      <c r="J224" s="21" t="s">
        <v>134</v>
      </c>
      <c r="K224" s="6" t="e">
        <f t="shared" si="7"/>
        <v>#N/A</v>
      </c>
    </row>
    <row r="225" spans="1:11" s="22" customFormat="1" ht="13.5">
      <c r="A225" s="6" t="e">
        <f t="shared" si="6"/>
        <v>#N/A</v>
      </c>
      <c r="B225" s="21" t="e">
        <v>#N/A</v>
      </c>
      <c r="C225" s="21" t="e">
        <v>#N/A</v>
      </c>
      <c r="D225" s="21" t="s">
        <v>134</v>
      </c>
      <c r="E225" s="21" t="s">
        <v>134</v>
      </c>
      <c r="F225" s="21" t="s">
        <v>134</v>
      </c>
      <c r="G225" s="21" t="s">
        <v>134</v>
      </c>
      <c r="H225" s="21" t="s">
        <v>134</v>
      </c>
      <c r="I225" s="21" t="s">
        <v>134</v>
      </c>
      <c r="J225" s="21" t="s">
        <v>134</v>
      </c>
      <c r="K225" s="6" t="e">
        <f t="shared" si="7"/>
        <v>#N/A</v>
      </c>
    </row>
    <row r="226" spans="1:11" s="22" customFormat="1" ht="13.5">
      <c r="A226" s="6" t="e">
        <f t="shared" si="6"/>
        <v>#N/A</v>
      </c>
      <c r="B226" s="21" t="e">
        <v>#N/A</v>
      </c>
      <c r="C226" s="21" t="e">
        <v>#N/A</v>
      </c>
      <c r="D226" s="21" t="s">
        <v>134</v>
      </c>
      <c r="E226" s="21" t="s">
        <v>134</v>
      </c>
      <c r="F226" s="21" t="s">
        <v>134</v>
      </c>
      <c r="G226" s="21" t="s">
        <v>134</v>
      </c>
      <c r="H226" s="21" t="s">
        <v>134</v>
      </c>
      <c r="I226" s="21" t="s">
        <v>134</v>
      </c>
      <c r="J226" s="21" t="s">
        <v>134</v>
      </c>
      <c r="K226" s="6" t="e">
        <f t="shared" si="7"/>
        <v>#N/A</v>
      </c>
    </row>
    <row r="227" spans="1:11" s="22" customFormat="1" ht="13.5">
      <c r="A227" s="6" t="e">
        <f t="shared" si="6"/>
        <v>#N/A</v>
      </c>
      <c r="B227" s="21" t="e">
        <v>#N/A</v>
      </c>
      <c r="C227" s="21" t="e">
        <v>#N/A</v>
      </c>
      <c r="D227" s="21" t="s">
        <v>134</v>
      </c>
      <c r="E227" s="21" t="s">
        <v>134</v>
      </c>
      <c r="F227" s="21" t="s">
        <v>134</v>
      </c>
      <c r="G227" s="21" t="s">
        <v>134</v>
      </c>
      <c r="H227" s="21" t="s">
        <v>134</v>
      </c>
      <c r="I227" s="21" t="s">
        <v>134</v>
      </c>
      <c r="J227" s="21" t="s">
        <v>134</v>
      </c>
      <c r="K227" s="6" t="e">
        <f t="shared" si="7"/>
        <v>#N/A</v>
      </c>
    </row>
    <row r="228" spans="1:11" s="22" customFormat="1" ht="13.5">
      <c r="A228" s="6" t="e">
        <f t="shared" si="6"/>
        <v>#N/A</v>
      </c>
      <c r="B228" s="21" t="e">
        <v>#N/A</v>
      </c>
      <c r="C228" s="21" t="e">
        <v>#N/A</v>
      </c>
      <c r="D228" s="21" t="s">
        <v>134</v>
      </c>
      <c r="E228" s="21" t="s">
        <v>134</v>
      </c>
      <c r="F228" s="21" t="s">
        <v>134</v>
      </c>
      <c r="G228" s="21" t="s">
        <v>134</v>
      </c>
      <c r="H228" s="21" t="s">
        <v>134</v>
      </c>
      <c r="I228" s="21" t="s">
        <v>134</v>
      </c>
      <c r="J228" s="21" t="s">
        <v>134</v>
      </c>
      <c r="K228" s="6" t="e">
        <f t="shared" si="7"/>
        <v>#N/A</v>
      </c>
    </row>
    <row r="229" spans="1:11" s="22" customFormat="1" ht="13.5">
      <c r="A229" s="6" t="e">
        <f t="shared" si="6"/>
        <v>#N/A</v>
      </c>
      <c r="B229" s="21" t="e">
        <v>#N/A</v>
      </c>
      <c r="C229" s="21" t="e">
        <v>#N/A</v>
      </c>
      <c r="D229" s="21" t="s">
        <v>134</v>
      </c>
      <c r="E229" s="21" t="s">
        <v>134</v>
      </c>
      <c r="F229" s="21" t="s">
        <v>134</v>
      </c>
      <c r="G229" s="21" t="s">
        <v>134</v>
      </c>
      <c r="H229" s="21" t="s">
        <v>134</v>
      </c>
      <c r="I229" s="21" t="s">
        <v>134</v>
      </c>
      <c r="J229" s="21" t="s">
        <v>134</v>
      </c>
      <c r="K229" s="6" t="e">
        <f t="shared" si="7"/>
        <v>#N/A</v>
      </c>
    </row>
    <row r="230" spans="1:11" s="22" customFormat="1" ht="13.5">
      <c r="A230" s="6" t="e">
        <f t="shared" si="6"/>
        <v>#N/A</v>
      </c>
      <c r="B230" s="21" t="e">
        <v>#N/A</v>
      </c>
      <c r="C230" s="21" t="e">
        <v>#N/A</v>
      </c>
      <c r="D230" s="21" t="s">
        <v>134</v>
      </c>
      <c r="E230" s="21" t="s">
        <v>134</v>
      </c>
      <c r="F230" s="21" t="s">
        <v>134</v>
      </c>
      <c r="G230" s="21" t="s">
        <v>134</v>
      </c>
      <c r="H230" s="21" t="s">
        <v>134</v>
      </c>
      <c r="I230" s="21" t="s">
        <v>134</v>
      </c>
      <c r="J230" s="21" t="s">
        <v>134</v>
      </c>
      <c r="K230" s="6" t="e">
        <f t="shared" si="7"/>
        <v>#N/A</v>
      </c>
    </row>
    <row r="231" spans="1:11" s="22" customFormat="1" ht="13.5">
      <c r="A231" s="6" t="e">
        <f t="shared" si="6"/>
        <v>#N/A</v>
      </c>
      <c r="B231" s="21" t="e">
        <v>#N/A</v>
      </c>
      <c r="C231" s="21" t="e">
        <v>#N/A</v>
      </c>
      <c r="D231" s="21" t="s">
        <v>134</v>
      </c>
      <c r="E231" s="21" t="s">
        <v>134</v>
      </c>
      <c r="F231" s="21" t="s">
        <v>134</v>
      </c>
      <c r="G231" s="21" t="s">
        <v>134</v>
      </c>
      <c r="H231" s="21" t="s">
        <v>134</v>
      </c>
      <c r="I231" s="21" t="s">
        <v>134</v>
      </c>
      <c r="J231" s="21" t="s">
        <v>134</v>
      </c>
      <c r="K231" s="6" t="e">
        <f t="shared" si="7"/>
        <v>#N/A</v>
      </c>
    </row>
    <row r="232" spans="1:11" s="22" customFormat="1" ht="13.5">
      <c r="A232" s="6" t="e">
        <f t="shared" si="6"/>
        <v>#N/A</v>
      </c>
      <c r="B232" s="21" t="e">
        <v>#N/A</v>
      </c>
      <c r="C232" s="21" t="e">
        <v>#N/A</v>
      </c>
      <c r="D232" s="21" t="s">
        <v>134</v>
      </c>
      <c r="E232" s="21" t="s">
        <v>134</v>
      </c>
      <c r="F232" s="21" t="s">
        <v>134</v>
      </c>
      <c r="G232" s="21" t="s">
        <v>134</v>
      </c>
      <c r="H232" s="21" t="s">
        <v>134</v>
      </c>
      <c r="I232" s="21" t="s">
        <v>134</v>
      </c>
      <c r="J232" s="21" t="s">
        <v>134</v>
      </c>
      <c r="K232" s="6" t="e">
        <f t="shared" si="7"/>
        <v>#N/A</v>
      </c>
    </row>
    <row r="233" spans="1:11" s="22" customFormat="1" ht="13.5">
      <c r="A233" s="6" t="e">
        <f t="shared" si="6"/>
        <v>#N/A</v>
      </c>
      <c r="B233" s="21" t="e">
        <v>#N/A</v>
      </c>
      <c r="C233" s="21" t="e">
        <v>#N/A</v>
      </c>
      <c r="D233" s="21" t="s">
        <v>134</v>
      </c>
      <c r="E233" s="21" t="s">
        <v>134</v>
      </c>
      <c r="F233" s="21" t="s">
        <v>134</v>
      </c>
      <c r="G233" s="21" t="s">
        <v>134</v>
      </c>
      <c r="H233" s="21" t="s">
        <v>134</v>
      </c>
      <c r="I233" s="21" t="s">
        <v>134</v>
      </c>
      <c r="J233" s="21" t="s">
        <v>134</v>
      </c>
      <c r="K233" s="6" t="e">
        <f t="shared" si="7"/>
        <v>#N/A</v>
      </c>
    </row>
    <row r="234" spans="1:11" s="22" customFormat="1" ht="13.5">
      <c r="A234" s="6" t="e">
        <f t="shared" si="6"/>
        <v>#N/A</v>
      </c>
      <c r="B234" s="21" t="e">
        <v>#N/A</v>
      </c>
      <c r="C234" s="21" t="e">
        <v>#N/A</v>
      </c>
      <c r="D234" s="21" t="s">
        <v>134</v>
      </c>
      <c r="E234" s="21" t="s">
        <v>134</v>
      </c>
      <c r="F234" s="21" t="s">
        <v>134</v>
      </c>
      <c r="G234" s="21" t="s">
        <v>134</v>
      </c>
      <c r="H234" s="21" t="s">
        <v>134</v>
      </c>
      <c r="I234" s="21" t="s">
        <v>134</v>
      </c>
      <c r="J234" s="21" t="s">
        <v>134</v>
      </c>
      <c r="K234" s="6" t="e">
        <f t="shared" si="7"/>
        <v>#N/A</v>
      </c>
    </row>
    <row r="235" spans="1:11" s="22" customFormat="1" ht="13.5">
      <c r="A235" s="6" t="e">
        <f t="shared" si="6"/>
        <v>#N/A</v>
      </c>
      <c r="B235" s="21" t="e">
        <v>#N/A</v>
      </c>
      <c r="C235" s="21" t="e">
        <v>#N/A</v>
      </c>
      <c r="D235" s="21" t="s">
        <v>134</v>
      </c>
      <c r="E235" s="21" t="s">
        <v>134</v>
      </c>
      <c r="F235" s="21" t="s">
        <v>134</v>
      </c>
      <c r="G235" s="21" t="s">
        <v>134</v>
      </c>
      <c r="H235" s="21" t="s">
        <v>134</v>
      </c>
      <c r="I235" s="21" t="s">
        <v>134</v>
      </c>
      <c r="J235" s="21" t="s">
        <v>134</v>
      </c>
      <c r="K235" s="6" t="e">
        <f t="shared" si="7"/>
        <v>#N/A</v>
      </c>
    </row>
    <row r="236" spans="1:11" s="22" customFormat="1" ht="13.5">
      <c r="A236" s="6" t="e">
        <f t="shared" si="6"/>
        <v>#N/A</v>
      </c>
      <c r="B236" s="21" t="e">
        <v>#N/A</v>
      </c>
      <c r="C236" s="21" t="e">
        <v>#N/A</v>
      </c>
      <c r="D236" s="21" t="s">
        <v>134</v>
      </c>
      <c r="E236" s="21" t="s">
        <v>134</v>
      </c>
      <c r="F236" s="21" t="s">
        <v>134</v>
      </c>
      <c r="G236" s="21" t="s">
        <v>134</v>
      </c>
      <c r="H236" s="21" t="s">
        <v>134</v>
      </c>
      <c r="I236" s="21" t="s">
        <v>134</v>
      </c>
      <c r="J236" s="21" t="s">
        <v>134</v>
      </c>
      <c r="K236" s="6" t="e">
        <f t="shared" si="7"/>
        <v>#N/A</v>
      </c>
    </row>
    <row r="237" spans="1:11" s="22" customFormat="1" ht="13.5">
      <c r="A237" s="6" t="e">
        <f t="shared" si="6"/>
        <v>#N/A</v>
      </c>
      <c r="B237" s="21" t="e">
        <v>#N/A</v>
      </c>
      <c r="C237" s="21" t="e">
        <v>#N/A</v>
      </c>
      <c r="D237" s="21" t="s">
        <v>134</v>
      </c>
      <c r="E237" s="21" t="s">
        <v>134</v>
      </c>
      <c r="F237" s="21" t="s">
        <v>134</v>
      </c>
      <c r="G237" s="21" t="s">
        <v>134</v>
      </c>
      <c r="H237" s="21" t="s">
        <v>134</v>
      </c>
      <c r="I237" s="21" t="s">
        <v>134</v>
      </c>
      <c r="J237" s="21" t="s">
        <v>134</v>
      </c>
      <c r="K237" s="6" t="e">
        <f t="shared" si="7"/>
        <v>#N/A</v>
      </c>
    </row>
    <row r="238" spans="1:11" s="22" customFormat="1" ht="13.5">
      <c r="A238" s="6" t="e">
        <f t="shared" si="6"/>
        <v>#N/A</v>
      </c>
      <c r="B238" s="21" t="e">
        <v>#N/A</v>
      </c>
      <c r="C238" s="21" t="e">
        <v>#N/A</v>
      </c>
      <c r="D238" s="21" t="s">
        <v>134</v>
      </c>
      <c r="E238" s="21" t="s">
        <v>134</v>
      </c>
      <c r="F238" s="21" t="s">
        <v>134</v>
      </c>
      <c r="G238" s="21" t="s">
        <v>134</v>
      </c>
      <c r="H238" s="21" t="s">
        <v>134</v>
      </c>
      <c r="I238" s="21" t="s">
        <v>134</v>
      </c>
      <c r="J238" s="21" t="s">
        <v>134</v>
      </c>
      <c r="K238" s="6" t="e">
        <f t="shared" si="7"/>
        <v>#N/A</v>
      </c>
    </row>
    <row r="239" spans="1:11" s="22" customFormat="1" ht="13.5">
      <c r="A239" s="6" t="e">
        <f t="shared" si="6"/>
        <v>#N/A</v>
      </c>
      <c r="B239" s="21" t="e">
        <v>#N/A</v>
      </c>
      <c r="C239" s="21" t="e">
        <v>#N/A</v>
      </c>
      <c r="D239" s="21" t="s">
        <v>134</v>
      </c>
      <c r="E239" s="21" t="s">
        <v>134</v>
      </c>
      <c r="F239" s="21" t="s">
        <v>134</v>
      </c>
      <c r="G239" s="21" t="s">
        <v>134</v>
      </c>
      <c r="H239" s="21" t="s">
        <v>134</v>
      </c>
      <c r="I239" s="21" t="s">
        <v>134</v>
      </c>
      <c r="J239" s="21" t="s">
        <v>134</v>
      </c>
      <c r="K239" s="6" t="e">
        <f t="shared" si="7"/>
        <v>#N/A</v>
      </c>
    </row>
    <row r="240" spans="1:11" s="22" customFormat="1" ht="13.5">
      <c r="A240" s="6" t="e">
        <f t="shared" si="6"/>
        <v>#N/A</v>
      </c>
      <c r="B240" s="21" t="e">
        <v>#N/A</v>
      </c>
      <c r="C240" s="21" t="e">
        <v>#N/A</v>
      </c>
      <c r="D240" s="21" t="s">
        <v>134</v>
      </c>
      <c r="E240" s="21" t="s">
        <v>134</v>
      </c>
      <c r="F240" s="21" t="s">
        <v>134</v>
      </c>
      <c r="G240" s="21" t="s">
        <v>134</v>
      </c>
      <c r="H240" s="21" t="s">
        <v>134</v>
      </c>
      <c r="I240" s="21" t="s">
        <v>134</v>
      </c>
      <c r="J240" s="21" t="s">
        <v>134</v>
      </c>
      <c r="K240" s="6" t="e">
        <f t="shared" si="7"/>
        <v>#N/A</v>
      </c>
    </row>
    <row r="241" spans="1:11" s="22" customFormat="1" ht="13.5">
      <c r="A241" s="6" t="e">
        <f t="shared" si="6"/>
        <v>#N/A</v>
      </c>
      <c r="B241" s="21" t="e">
        <v>#N/A</v>
      </c>
      <c r="C241" s="21" t="e">
        <v>#N/A</v>
      </c>
      <c r="D241" s="21" t="s">
        <v>134</v>
      </c>
      <c r="E241" s="21" t="s">
        <v>134</v>
      </c>
      <c r="F241" s="21" t="s">
        <v>134</v>
      </c>
      <c r="G241" s="21" t="s">
        <v>134</v>
      </c>
      <c r="H241" s="21" t="s">
        <v>134</v>
      </c>
      <c r="I241" s="21" t="s">
        <v>134</v>
      </c>
      <c r="J241" s="21" t="s">
        <v>134</v>
      </c>
      <c r="K241" s="6" t="e">
        <f t="shared" si="7"/>
        <v>#N/A</v>
      </c>
    </row>
    <row r="242" spans="1:11" s="22" customFormat="1" ht="13.5">
      <c r="A242" s="6" t="e">
        <f t="shared" si="6"/>
        <v>#N/A</v>
      </c>
      <c r="B242" s="21" t="e">
        <v>#N/A</v>
      </c>
      <c r="C242" s="21" t="e">
        <v>#N/A</v>
      </c>
      <c r="D242" s="21" t="s">
        <v>134</v>
      </c>
      <c r="E242" s="21" t="s">
        <v>134</v>
      </c>
      <c r="F242" s="21" t="s">
        <v>134</v>
      </c>
      <c r="G242" s="21" t="s">
        <v>134</v>
      </c>
      <c r="H242" s="21" t="s">
        <v>134</v>
      </c>
      <c r="I242" s="21" t="s">
        <v>134</v>
      </c>
      <c r="J242" s="21" t="s">
        <v>134</v>
      </c>
      <c r="K242" s="6" t="e">
        <f t="shared" si="7"/>
        <v>#N/A</v>
      </c>
    </row>
    <row r="243" spans="1:11" s="22" customFormat="1" ht="13.5">
      <c r="A243" s="6" t="e">
        <f t="shared" si="6"/>
        <v>#N/A</v>
      </c>
      <c r="B243" s="21" t="e">
        <v>#N/A</v>
      </c>
      <c r="C243" s="21" t="e">
        <v>#N/A</v>
      </c>
      <c r="D243" s="21" t="s">
        <v>134</v>
      </c>
      <c r="E243" s="21" t="s">
        <v>134</v>
      </c>
      <c r="F243" s="21" t="s">
        <v>134</v>
      </c>
      <c r="G243" s="21" t="s">
        <v>134</v>
      </c>
      <c r="H243" s="21" t="s">
        <v>134</v>
      </c>
      <c r="I243" s="21" t="s">
        <v>134</v>
      </c>
      <c r="J243" s="21" t="s">
        <v>134</v>
      </c>
      <c r="K243" s="6" t="e">
        <f t="shared" si="7"/>
        <v>#N/A</v>
      </c>
    </row>
    <row r="244" spans="1:11" s="22" customFormat="1" ht="13.5">
      <c r="A244" s="6" t="e">
        <f t="shared" si="6"/>
        <v>#N/A</v>
      </c>
      <c r="B244" s="21" t="e">
        <v>#N/A</v>
      </c>
      <c r="C244" s="21" t="e">
        <v>#N/A</v>
      </c>
      <c r="D244" s="21" t="s">
        <v>134</v>
      </c>
      <c r="E244" s="21" t="s">
        <v>134</v>
      </c>
      <c r="F244" s="21" t="s">
        <v>134</v>
      </c>
      <c r="G244" s="21" t="s">
        <v>134</v>
      </c>
      <c r="H244" s="21" t="s">
        <v>134</v>
      </c>
      <c r="I244" s="21" t="s">
        <v>134</v>
      </c>
      <c r="J244" s="21" t="s">
        <v>134</v>
      </c>
      <c r="K244" s="6" t="e">
        <f t="shared" si="7"/>
        <v>#N/A</v>
      </c>
    </row>
    <row r="245" spans="1:11" s="22" customFormat="1" ht="13.5">
      <c r="A245" s="6" t="e">
        <f t="shared" si="6"/>
        <v>#N/A</v>
      </c>
      <c r="B245" s="21" t="e">
        <v>#N/A</v>
      </c>
      <c r="C245" s="21" t="e">
        <v>#N/A</v>
      </c>
      <c r="D245" s="21" t="s">
        <v>134</v>
      </c>
      <c r="E245" s="21" t="s">
        <v>134</v>
      </c>
      <c r="F245" s="21" t="s">
        <v>134</v>
      </c>
      <c r="G245" s="21" t="s">
        <v>134</v>
      </c>
      <c r="H245" s="21" t="s">
        <v>134</v>
      </c>
      <c r="I245" s="21" t="s">
        <v>134</v>
      </c>
      <c r="J245" s="21" t="s">
        <v>134</v>
      </c>
      <c r="K245" s="6" t="e">
        <f t="shared" si="7"/>
        <v>#N/A</v>
      </c>
    </row>
    <row r="246" spans="1:11" s="22" customFormat="1" ht="13.5">
      <c r="A246" s="6" t="e">
        <f t="shared" si="6"/>
        <v>#N/A</v>
      </c>
      <c r="B246" s="21" t="e">
        <v>#N/A</v>
      </c>
      <c r="C246" s="21" t="e">
        <v>#N/A</v>
      </c>
      <c r="D246" s="21" t="s">
        <v>134</v>
      </c>
      <c r="E246" s="21" t="s">
        <v>134</v>
      </c>
      <c r="F246" s="21" t="s">
        <v>134</v>
      </c>
      <c r="G246" s="21" t="s">
        <v>134</v>
      </c>
      <c r="H246" s="21" t="s">
        <v>134</v>
      </c>
      <c r="I246" s="21" t="s">
        <v>134</v>
      </c>
      <c r="J246" s="21" t="s">
        <v>134</v>
      </c>
      <c r="K246" s="6" t="e">
        <f t="shared" si="7"/>
        <v>#N/A</v>
      </c>
    </row>
    <row r="247" spans="1:11" s="22" customFormat="1" ht="13.5">
      <c r="A247" s="6" t="e">
        <f t="shared" si="6"/>
        <v>#N/A</v>
      </c>
      <c r="B247" s="21" t="e">
        <v>#N/A</v>
      </c>
      <c r="C247" s="21" t="e">
        <v>#N/A</v>
      </c>
      <c r="D247" s="21" t="s">
        <v>134</v>
      </c>
      <c r="E247" s="21" t="s">
        <v>134</v>
      </c>
      <c r="F247" s="21" t="s">
        <v>134</v>
      </c>
      <c r="G247" s="21" t="s">
        <v>134</v>
      </c>
      <c r="H247" s="21" t="s">
        <v>134</v>
      </c>
      <c r="I247" s="21" t="s">
        <v>134</v>
      </c>
      <c r="J247" s="21" t="s">
        <v>134</v>
      </c>
      <c r="K247" s="6" t="e">
        <f t="shared" si="7"/>
        <v>#N/A</v>
      </c>
    </row>
    <row r="248" spans="1:11" s="22" customFormat="1" ht="13.5">
      <c r="A248" s="6" t="e">
        <f t="shared" si="6"/>
        <v>#N/A</v>
      </c>
      <c r="B248" s="21" t="e">
        <v>#N/A</v>
      </c>
      <c r="C248" s="21" t="e">
        <v>#N/A</v>
      </c>
      <c r="D248" s="21" t="s">
        <v>134</v>
      </c>
      <c r="E248" s="21" t="s">
        <v>134</v>
      </c>
      <c r="F248" s="21" t="s">
        <v>134</v>
      </c>
      <c r="G248" s="21" t="s">
        <v>134</v>
      </c>
      <c r="H248" s="21" t="s">
        <v>134</v>
      </c>
      <c r="I248" s="21" t="s">
        <v>134</v>
      </c>
      <c r="J248" s="21" t="s">
        <v>134</v>
      </c>
      <c r="K248" s="6" t="e">
        <f t="shared" si="7"/>
        <v>#N/A</v>
      </c>
    </row>
    <row r="249" spans="1:11" s="22" customFormat="1" ht="13.5">
      <c r="A249" s="6" t="e">
        <f t="shared" si="6"/>
        <v>#N/A</v>
      </c>
      <c r="B249" s="21" t="e">
        <v>#N/A</v>
      </c>
      <c r="C249" s="21" t="e">
        <v>#N/A</v>
      </c>
      <c r="D249" s="21" t="s">
        <v>134</v>
      </c>
      <c r="E249" s="21" t="s">
        <v>134</v>
      </c>
      <c r="F249" s="21" t="s">
        <v>134</v>
      </c>
      <c r="G249" s="21" t="s">
        <v>134</v>
      </c>
      <c r="H249" s="21" t="s">
        <v>134</v>
      </c>
      <c r="I249" s="21" t="s">
        <v>134</v>
      </c>
      <c r="J249" s="21" t="s">
        <v>134</v>
      </c>
      <c r="K249" s="6" t="e">
        <f t="shared" si="7"/>
        <v>#N/A</v>
      </c>
    </row>
    <row r="250" spans="1:11" s="22" customFormat="1" ht="13.5">
      <c r="A250" s="6" t="e">
        <f t="shared" si="6"/>
        <v>#N/A</v>
      </c>
      <c r="B250" s="21" t="e">
        <v>#N/A</v>
      </c>
      <c r="C250" s="21" t="e">
        <v>#N/A</v>
      </c>
      <c r="D250" s="21" t="s">
        <v>134</v>
      </c>
      <c r="E250" s="21" t="s">
        <v>134</v>
      </c>
      <c r="F250" s="21" t="s">
        <v>134</v>
      </c>
      <c r="G250" s="21" t="s">
        <v>134</v>
      </c>
      <c r="H250" s="21" t="s">
        <v>134</v>
      </c>
      <c r="I250" s="21" t="s">
        <v>134</v>
      </c>
      <c r="J250" s="21" t="s">
        <v>134</v>
      </c>
      <c r="K250" s="6" t="e">
        <f t="shared" si="7"/>
        <v>#N/A</v>
      </c>
    </row>
    <row r="251" spans="1:11" s="22" customFormat="1" ht="13.5">
      <c r="A251" s="6" t="e">
        <f t="shared" si="6"/>
        <v>#N/A</v>
      </c>
      <c r="B251" s="21" t="e">
        <v>#N/A</v>
      </c>
      <c r="C251" s="21" t="e">
        <v>#N/A</v>
      </c>
      <c r="D251" s="21" t="s">
        <v>134</v>
      </c>
      <c r="E251" s="21" t="s">
        <v>134</v>
      </c>
      <c r="F251" s="21" t="s">
        <v>134</v>
      </c>
      <c r="G251" s="21" t="s">
        <v>134</v>
      </c>
      <c r="H251" s="21" t="s">
        <v>134</v>
      </c>
      <c r="I251" s="21" t="s">
        <v>134</v>
      </c>
      <c r="J251" s="21" t="s">
        <v>134</v>
      </c>
      <c r="K251" s="6" t="e">
        <f t="shared" si="7"/>
        <v>#N/A</v>
      </c>
    </row>
    <row r="252" spans="1:11" s="22" customFormat="1" ht="13.5">
      <c r="A252" s="6" t="e">
        <f t="shared" si="6"/>
        <v>#N/A</v>
      </c>
      <c r="B252" s="21" t="e">
        <v>#N/A</v>
      </c>
      <c r="C252" s="21" t="e">
        <v>#N/A</v>
      </c>
      <c r="D252" s="21" t="s">
        <v>134</v>
      </c>
      <c r="E252" s="21" t="s">
        <v>134</v>
      </c>
      <c r="F252" s="21" t="s">
        <v>134</v>
      </c>
      <c r="G252" s="21" t="s">
        <v>134</v>
      </c>
      <c r="H252" s="21" t="s">
        <v>134</v>
      </c>
      <c r="I252" s="21" t="s">
        <v>134</v>
      </c>
      <c r="J252" s="21" t="s">
        <v>134</v>
      </c>
      <c r="K252" s="6" t="e">
        <f t="shared" si="7"/>
        <v>#N/A</v>
      </c>
    </row>
    <row r="253" spans="1:11" s="22" customFormat="1" ht="13.5">
      <c r="A253" s="6" t="e">
        <f t="shared" si="6"/>
        <v>#N/A</v>
      </c>
      <c r="B253" s="21" t="e">
        <v>#N/A</v>
      </c>
      <c r="C253" s="21" t="e">
        <v>#N/A</v>
      </c>
      <c r="D253" s="21" t="s">
        <v>134</v>
      </c>
      <c r="E253" s="21" t="s">
        <v>134</v>
      </c>
      <c r="F253" s="21" t="s">
        <v>134</v>
      </c>
      <c r="G253" s="21" t="s">
        <v>134</v>
      </c>
      <c r="H253" s="21" t="s">
        <v>134</v>
      </c>
      <c r="I253" s="21" t="s">
        <v>134</v>
      </c>
      <c r="J253" s="21" t="s">
        <v>134</v>
      </c>
      <c r="K253" s="6" t="e">
        <f t="shared" si="7"/>
        <v>#N/A</v>
      </c>
    </row>
    <row r="254" spans="1:11" s="22" customFormat="1" ht="13.5">
      <c r="A254" s="6" t="e">
        <f t="shared" si="6"/>
        <v>#N/A</v>
      </c>
      <c r="B254" s="21" t="e">
        <v>#N/A</v>
      </c>
      <c r="C254" s="21" t="e">
        <v>#N/A</v>
      </c>
      <c r="D254" s="21" t="s">
        <v>134</v>
      </c>
      <c r="E254" s="21" t="s">
        <v>134</v>
      </c>
      <c r="F254" s="21" t="s">
        <v>134</v>
      </c>
      <c r="G254" s="21" t="s">
        <v>134</v>
      </c>
      <c r="H254" s="21" t="s">
        <v>134</v>
      </c>
      <c r="I254" s="21" t="s">
        <v>134</v>
      </c>
      <c r="J254" s="21" t="s">
        <v>134</v>
      </c>
      <c r="K254" s="6" t="e">
        <f t="shared" si="7"/>
        <v>#N/A</v>
      </c>
    </row>
    <row r="255" spans="1:11" s="22" customFormat="1" ht="13.5">
      <c r="A255" s="6" t="e">
        <f t="shared" si="6"/>
        <v>#N/A</v>
      </c>
      <c r="B255" s="21" t="e">
        <v>#N/A</v>
      </c>
      <c r="C255" s="21" t="e">
        <v>#N/A</v>
      </c>
      <c r="D255" s="21" t="s">
        <v>134</v>
      </c>
      <c r="E255" s="21" t="s">
        <v>134</v>
      </c>
      <c r="F255" s="21" t="s">
        <v>134</v>
      </c>
      <c r="G255" s="21" t="s">
        <v>134</v>
      </c>
      <c r="H255" s="21" t="s">
        <v>134</v>
      </c>
      <c r="I255" s="21" t="s">
        <v>134</v>
      </c>
      <c r="J255" s="21" t="s">
        <v>134</v>
      </c>
      <c r="K255" s="6" t="e">
        <f t="shared" si="7"/>
        <v>#N/A</v>
      </c>
    </row>
    <row r="256" spans="1:11" s="22" customFormat="1" ht="13.5">
      <c r="A256" s="6" t="e">
        <f t="shared" si="6"/>
        <v>#N/A</v>
      </c>
      <c r="B256" s="21" t="e">
        <v>#N/A</v>
      </c>
      <c r="C256" s="21" t="e">
        <v>#N/A</v>
      </c>
      <c r="D256" s="21" t="s">
        <v>134</v>
      </c>
      <c r="E256" s="21" t="s">
        <v>134</v>
      </c>
      <c r="F256" s="21" t="s">
        <v>134</v>
      </c>
      <c r="G256" s="21" t="s">
        <v>134</v>
      </c>
      <c r="H256" s="21" t="s">
        <v>134</v>
      </c>
      <c r="I256" s="21" t="s">
        <v>134</v>
      </c>
      <c r="J256" s="21" t="s">
        <v>134</v>
      </c>
      <c r="K256" s="6" t="e">
        <f t="shared" si="7"/>
        <v>#N/A</v>
      </c>
    </row>
    <row r="257" spans="1:11" s="22" customFormat="1" ht="13.5">
      <c r="A257" s="6" t="e">
        <f t="shared" si="6"/>
        <v>#N/A</v>
      </c>
      <c r="B257" s="21" t="e">
        <v>#N/A</v>
      </c>
      <c r="C257" s="21" t="e">
        <v>#N/A</v>
      </c>
      <c r="D257" s="21" t="s">
        <v>134</v>
      </c>
      <c r="E257" s="21" t="s">
        <v>134</v>
      </c>
      <c r="F257" s="21" t="s">
        <v>134</v>
      </c>
      <c r="G257" s="21" t="s">
        <v>134</v>
      </c>
      <c r="H257" s="21" t="s">
        <v>134</v>
      </c>
      <c r="I257" s="21" t="s">
        <v>134</v>
      </c>
      <c r="J257" s="21" t="s">
        <v>134</v>
      </c>
      <c r="K257" s="6" t="e">
        <f t="shared" si="7"/>
        <v>#N/A</v>
      </c>
    </row>
    <row r="258" spans="1:11" s="22" customFormat="1" ht="13.5">
      <c r="A258" s="6" t="e">
        <f aca="true" t="shared" si="8" ref="A258:A300">IF(B258="","",IF(B258="4x100R",2,IF(B258="4x400R",3,1)))</f>
        <v>#N/A</v>
      </c>
      <c r="B258" s="21" t="e">
        <v>#N/A</v>
      </c>
      <c r="C258" s="21" t="e">
        <v>#N/A</v>
      </c>
      <c r="D258" s="21" t="s">
        <v>134</v>
      </c>
      <c r="E258" s="21" t="s">
        <v>134</v>
      </c>
      <c r="F258" s="21" t="s">
        <v>134</v>
      </c>
      <c r="G258" s="21" t="s">
        <v>134</v>
      </c>
      <c r="H258" s="21" t="s">
        <v>134</v>
      </c>
      <c r="I258" s="21" t="s">
        <v>134</v>
      </c>
      <c r="J258" s="21" t="s">
        <v>134</v>
      </c>
      <c r="K258" s="6" t="e">
        <f aca="true" t="shared" si="9" ref="K258:K300">IF(B258="4x100R",4,IF(B258="4x400R",5,IF(C257=C258,K257+1,1)))</f>
        <v>#N/A</v>
      </c>
    </row>
    <row r="259" spans="1:11" s="22" customFormat="1" ht="13.5">
      <c r="A259" s="6" t="e">
        <f t="shared" si="8"/>
        <v>#N/A</v>
      </c>
      <c r="B259" s="21" t="e">
        <v>#N/A</v>
      </c>
      <c r="C259" s="21" t="e">
        <v>#N/A</v>
      </c>
      <c r="D259" s="21" t="s">
        <v>134</v>
      </c>
      <c r="E259" s="21" t="s">
        <v>134</v>
      </c>
      <c r="F259" s="21" t="s">
        <v>134</v>
      </c>
      <c r="G259" s="21" t="s">
        <v>134</v>
      </c>
      <c r="H259" s="21" t="s">
        <v>134</v>
      </c>
      <c r="I259" s="21" t="s">
        <v>134</v>
      </c>
      <c r="J259" s="21" t="s">
        <v>134</v>
      </c>
      <c r="K259" s="6" t="e">
        <f t="shared" si="9"/>
        <v>#N/A</v>
      </c>
    </row>
    <row r="260" spans="1:11" s="22" customFormat="1" ht="13.5">
      <c r="A260" s="6" t="e">
        <f t="shared" si="8"/>
        <v>#N/A</v>
      </c>
      <c r="B260" s="21" t="e">
        <v>#N/A</v>
      </c>
      <c r="C260" s="21" t="e">
        <v>#N/A</v>
      </c>
      <c r="D260" s="21" t="s">
        <v>134</v>
      </c>
      <c r="E260" s="21" t="s">
        <v>134</v>
      </c>
      <c r="F260" s="21" t="s">
        <v>134</v>
      </c>
      <c r="G260" s="21" t="s">
        <v>134</v>
      </c>
      <c r="H260" s="21" t="s">
        <v>134</v>
      </c>
      <c r="I260" s="21" t="s">
        <v>134</v>
      </c>
      <c r="J260" s="21" t="s">
        <v>134</v>
      </c>
      <c r="K260" s="6" t="e">
        <f t="shared" si="9"/>
        <v>#N/A</v>
      </c>
    </row>
    <row r="261" spans="1:11" s="22" customFormat="1" ht="13.5">
      <c r="A261" s="6" t="e">
        <f t="shared" si="8"/>
        <v>#N/A</v>
      </c>
      <c r="B261" s="21" t="e">
        <v>#N/A</v>
      </c>
      <c r="C261" s="21" t="e">
        <v>#N/A</v>
      </c>
      <c r="D261" s="21" t="s">
        <v>134</v>
      </c>
      <c r="E261" s="21" t="s">
        <v>134</v>
      </c>
      <c r="F261" s="21" t="s">
        <v>134</v>
      </c>
      <c r="G261" s="21" t="s">
        <v>134</v>
      </c>
      <c r="H261" s="21" t="s">
        <v>134</v>
      </c>
      <c r="I261" s="21" t="s">
        <v>134</v>
      </c>
      <c r="J261" s="21" t="s">
        <v>134</v>
      </c>
      <c r="K261" s="6" t="e">
        <f t="shared" si="9"/>
        <v>#N/A</v>
      </c>
    </row>
    <row r="262" spans="1:11" s="22" customFormat="1" ht="13.5">
      <c r="A262" s="6" t="e">
        <f t="shared" si="8"/>
        <v>#N/A</v>
      </c>
      <c r="B262" s="21" t="e">
        <v>#N/A</v>
      </c>
      <c r="C262" s="21" t="e">
        <v>#N/A</v>
      </c>
      <c r="D262" s="21" t="s">
        <v>134</v>
      </c>
      <c r="E262" s="21" t="s">
        <v>134</v>
      </c>
      <c r="F262" s="21" t="s">
        <v>134</v>
      </c>
      <c r="G262" s="21" t="s">
        <v>134</v>
      </c>
      <c r="H262" s="21" t="s">
        <v>134</v>
      </c>
      <c r="I262" s="21" t="s">
        <v>134</v>
      </c>
      <c r="J262" s="21" t="s">
        <v>134</v>
      </c>
      <c r="K262" s="6" t="e">
        <f t="shared" si="9"/>
        <v>#N/A</v>
      </c>
    </row>
    <row r="263" spans="1:11" s="22" customFormat="1" ht="13.5">
      <c r="A263" s="6" t="e">
        <f t="shared" si="8"/>
        <v>#N/A</v>
      </c>
      <c r="B263" s="21" t="e">
        <v>#N/A</v>
      </c>
      <c r="C263" s="21" t="e">
        <v>#N/A</v>
      </c>
      <c r="D263" s="21" t="s">
        <v>134</v>
      </c>
      <c r="E263" s="21" t="s">
        <v>134</v>
      </c>
      <c r="F263" s="21" t="s">
        <v>134</v>
      </c>
      <c r="G263" s="21" t="s">
        <v>134</v>
      </c>
      <c r="H263" s="21" t="s">
        <v>134</v>
      </c>
      <c r="I263" s="21" t="s">
        <v>134</v>
      </c>
      <c r="J263" s="21" t="s">
        <v>134</v>
      </c>
      <c r="K263" s="6" t="e">
        <f t="shared" si="9"/>
        <v>#N/A</v>
      </c>
    </row>
    <row r="264" spans="1:11" s="22" customFormat="1" ht="13.5">
      <c r="A264" s="6" t="e">
        <f t="shared" si="8"/>
        <v>#N/A</v>
      </c>
      <c r="B264" s="21" t="e">
        <v>#N/A</v>
      </c>
      <c r="C264" s="21" t="e">
        <v>#N/A</v>
      </c>
      <c r="D264" s="21" t="s">
        <v>134</v>
      </c>
      <c r="E264" s="21" t="s">
        <v>134</v>
      </c>
      <c r="F264" s="21" t="s">
        <v>134</v>
      </c>
      <c r="G264" s="21" t="s">
        <v>134</v>
      </c>
      <c r="H264" s="21" t="s">
        <v>134</v>
      </c>
      <c r="I264" s="21" t="s">
        <v>134</v>
      </c>
      <c r="J264" s="21" t="s">
        <v>134</v>
      </c>
      <c r="K264" s="6" t="e">
        <f t="shared" si="9"/>
        <v>#N/A</v>
      </c>
    </row>
    <row r="265" spans="1:11" s="22" customFormat="1" ht="13.5">
      <c r="A265" s="6" t="e">
        <f t="shared" si="8"/>
        <v>#N/A</v>
      </c>
      <c r="B265" s="21" t="e">
        <v>#N/A</v>
      </c>
      <c r="C265" s="21" t="e">
        <v>#N/A</v>
      </c>
      <c r="D265" s="21" t="s">
        <v>134</v>
      </c>
      <c r="E265" s="21" t="s">
        <v>134</v>
      </c>
      <c r="F265" s="21" t="s">
        <v>134</v>
      </c>
      <c r="G265" s="21" t="s">
        <v>134</v>
      </c>
      <c r="H265" s="21" t="s">
        <v>134</v>
      </c>
      <c r="I265" s="21" t="s">
        <v>134</v>
      </c>
      <c r="J265" s="21" t="s">
        <v>134</v>
      </c>
      <c r="K265" s="6" t="e">
        <f t="shared" si="9"/>
        <v>#N/A</v>
      </c>
    </row>
    <row r="266" spans="1:11" s="22" customFormat="1" ht="13.5">
      <c r="A266" s="6" t="e">
        <f t="shared" si="8"/>
        <v>#N/A</v>
      </c>
      <c r="B266" s="21" t="e">
        <v>#N/A</v>
      </c>
      <c r="C266" s="21" t="e">
        <v>#N/A</v>
      </c>
      <c r="D266" s="21" t="s">
        <v>134</v>
      </c>
      <c r="E266" s="21" t="s">
        <v>134</v>
      </c>
      <c r="F266" s="21" t="s">
        <v>134</v>
      </c>
      <c r="G266" s="21" t="s">
        <v>134</v>
      </c>
      <c r="H266" s="21" t="s">
        <v>134</v>
      </c>
      <c r="I266" s="21" t="s">
        <v>134</v>
      </c>
      <c r="J266" s="21" t="s">
        <v>134</v>
      </c>
      <c r="K266" s="6" t="e">
        <f t="shared" si="9"/>
        <v>#N/A</v>
      </c>
    </row>
    <row r="267" spans="1:11" s="22" customFormat="1" ht="13.5">
      <c r="A267" s="6" t="e">
        <f t="shared" si="8"/>
        <v>#N/A</v>
      </c>
      <c r="B267" s="21" t="e">
        <v>#N/A</v>
      </c>
      <c r="C267" s="21" t="e">
        <v>#N/A</v>
      </c>
      <c r="D267" s="21" t="s">
        <v>134</v>
      </c>
      <c r="E267" s="21" t="s">
        <v>134</v>
      </c>
      <c r="F267" s="21" t="s">
        <v>134</v>
      </c>
      <c r="G267" s="21" t="s">
        <v>134</v>
      </c>
      <c r="H267" s="21" t="s">
        <v>134</v>
      </c>
      <c r="I267" s="21" t="s">
        <v>134</v>
      </c>
      <c r="J267" s="21" t="s">
        <v>134</v>
      </c>
      <c r="K267" s="6" t="e">
        <f t="shared" si="9"/>
        <v>#N/A</v>
      </c>
    </row>
    <row r="268" spans="1:11" s="22" customFormat="1" ht="13.5">
      <c r="A268" s="6" t="e">
        <f t="shared" si="8"/>
        <v>#N/A</v>
      </c>
      <c r="B268" s="21" t="e">
        <v>#N/A</v>
      </c>
      <c r="C268" s="21" t="e">
        <v>#N/A</v>
      </c>
      <c r="D268" s="21" t="s">
        <v>134</v>
      </c>
      <c r="E268" s="21" t="s">
        <v>134</v>
      </c>
      <c r="F268" s="21" t="s">
        <v>134</v>
      </c>
      <c r="G268" s="21" t="s">
        <v>134</v>
      </c>
      <c r="H268" s="21" t="s">
        <v>134</v>
      </c>
      <c r="I268" s="21" t="s">
        <v>134</v>
      </c>
      <c r="J268" s="21" t="s">
        <v>134</v>
      </c>
      <c r="K268" s="6" t="e">
        <f t="shared" si="9"/>
        <v>#N/A</v>
      </c>
    </row>
    <row r="269" spans="1:11" s="22" customFormat="1" ht="13.5">
      <c r="A269" s="6" t="e">
        <f t="shared" si="8"/>
        <v>#N/A</v>
      </c>
      <c r="B269" s="21" t="e">
        <v>#N/A</v>
      </c>
      <c r="C269" s="21" t="e">
        <v>#N/A</v>
      </c>
      <c r="D269" s="21" t="s">
        <v>134</v>
      </c>
      <c r="E269" s="21" t="s">
        <v>134</v>
      </c>
      <c r="F269" s="21" t="s">
        <v>134</v>
      </c>
      <c r="G269" s="21" t="s">
        <v>134</v>
      </c>
      <c r="H269" s="21" t="s">
        <v>134</v>
      </c>
      <c r="I269" s="21" t="s">
        <v>134</v>
      </c>
      <c r="J269" s="21" t="s">
        <v>134</v>
      </c>
      <c r="K269" s="6" t="e">
        <f t="shared" si="9"/>
        <v>#N/A</v>
      </c>
    </row>
    <row r="270" spans="1:11" s="22" customFormat="1" ht="13.5">
      <c r="A270" s="6" t="e">
        <f t="shared" si="8"/>
        <v>#N/A</v>
      </c>
      <c r="B270" s="21" t="e">
        <v>#N/A</v>
      </c>
      <c r="C270" s="21" t="e">
        <v>#N/A</v>
      </c>
      <c r="D270" s="21" t="s">
        <v>134</v>
      </c>
      <c r="E270" s="21" t="s">
        <v>134</v>
      </c>
      <c r="F270" s="21" t="s">
        <v>134</v>
      </c>
      <c r="G270" s="21" t="s">
        <v>134</v>
      </c>
      <c r="H270" s="21" t="s">
        <v>134</v>
      </c>
      <c r="I270" s="21" t="s">
        <v>134</v>
      </c>
      <c r="J270" s="21" t="s">
        <v>134</v>
      </c>
      <c r="K270" s="6" t="e">
        <f t="shared" si="9"/>
        <v>#N/A</v>
      </c>
    </row>
    <row r="271" spans="1:11" s="22" customFormat="1" ht="13.5">
      <c r="A271" s="6" t="e">
        <f t="shared" si="8"/>
        <v>#N/A</v>
      </c>
      <c r="B271" s="21" t="e">
        <v>#N/A</v>
      </c>
      <c r="C271" s="21" t="e">
        <v>#N/A</v>
      </c>
      <c r="D271" s="21" t="s">
        <v>134</v>
      </c>
      <c r="E271" s="21" t="s">
        <v>134</v>
      </c>
      <c r="F271" s="21" t="s">
        <v>134</v>
      </c>
      <c r="G271" s="21" t="s">
        <v>134</v>
      </c>
      <c r="H271" s="21" t="s">
        <v>134</v>
      </c>
      <c r="I271" s="21" t="s">
        <v>134</v>
      </c>
      <c r="J271" s="21" t="s">
        <v>134</v>
      </c>
      <c r="K271" s="6" t="e">
        <f t="shared" si="9"/>
        <v>#N/A</v>
      </c>
    </row>
    <row r="272" spans="1:11" s="22" customFormat="1" ht="13.5">
      <c r="A272" s="6" t="e">
        <f t="shared" si="8"/>
        <v>#N/A</v>
      </c>
      <c r="B272" s="21" t="e">
        <v>#N/A</v>
      </c>
      <c r="C272" s="21" t="e">
        <v>#N/A</v>
      </c>
      <c r="D272" s="21" t="s">
        <v>134</v>
      </c>
      <c r="E272" s="21" t="s">
        <v>134</v>
      </c>
      <c r="F272" s="21" t="s">
        <v>134</v>
      </c>
      <c r="G272" s="21" t="s">
        <v>134</v>
      </c>
      <c r="H272" s="21" t="s">
        <v>134</v>
      </c>
      <c r="I272" s="21" t="s">
        <v>134</v>
      </c>
      <c r="J272" s="21" t="s">
        <v>134</v>
      </c>
      <c r="K272" s="6" t="e">
        <f t="shared" si="9"/>
        <v>#N/A</v>
      </c>
    </row>
    <row r="273" spans="1:11" s="22" customFormat="1" ht="13.5">
      <c r="A273" s="6" t="e">
        <f t="shared" si="8"/>
        <v>#N/A</v>
      </c>
      <c r="B273" s="21" t="e">
        <v>#N/A</v>
      </c>
      <c r="C273" s="21" t="e">
        <v>#N/A</v>
      </c>
      <c r="D273" s="21" t="s">
        <v>134</v>
      </c>
      <c r="E273" s="21" t="s">
        <v>134</v>
      </c>
      <c r="F273" s="21" t="s">
        <v>134</v>
      </c>
      <c r="G273" s="21" t="s">
        <v>134</v>
      </c>
      <c r="H273" s="21" t="s">
        <v>134</v>
      </c>
      <c r="I273" s="21" t="s">
        <v>134</v>
      </c>
      <c r="J273" s="21" t="s">
        <v>134</v>
      </c>
      <c r="K273" s="6" t="e">
        <f t="shared" si="9"/>
        <v>#N/A</v>
      </c>
    </row>
    <row r="274" spans="1:11" s="22" customFormat="1" ht="13.5">
      <c r="A274" s="6" t="e">
        <f t="shared" si="8"/>
        <v>#N/A</v>
      </c>
      <c r="B274" s="21" t="e">
        <v>#N/A</v>
      </c>
      <c r="C274" s="21" t="e">
        <v>#N/A</v>
      </c>
      <c r="D274" s="21" t="s">
        <v>134</v>
      </c>
      <c r="E274" s="21" t="s">
        <v>134</v>
      </c>
      <c r="F274" s="21" t="s">
        <v>134</v>
      </c>
      <c r="G274" s="21" t="s">
        <v>134</v>
      </c>
      <c r="H274" s="21" t="s">
        <v>134</v>
      </c>
      <c r="I274" s="21" t="s">
        <v>134</v>
      </c>
      <c r="J274" s="21" t="s">
        <v>134</v>
      </c>
      <c r="K274" s="6" t="e">
        <f t="shared" si="9"/>
        <v>#N/A</v>
      </c>
    </row>
    <row r="275" spans="1:11" s="22" customFormat="1" ht="13.5">
      <c r="A275" s="6" t="e">
        <f t="shared" si="8"/>
        <v>#N/A</v>
      </c>
      <c r="B275" s="21" t="e">
        <v>#N/A</v>
      </c>
      <c r="C275" s="21" t="e">
        <v>#N/A</v>
      </c>
      <c r="D275" s="21" t="s">
        <v>134</v>
      </c>
      <c r="E275" s="21" t="s">
        <v>134</v>
      </c>
      <c r="F275" s="21" t="s">
        <v>134</v>
      </c>
      <c r="G275" s="21" t="s">
        <v>134</v>
      </c>
      <c r="H275" s="21" t="s">
        <v>134</v>
      </c>
      <c r="I275" s="21" t="s">
        <v>134</v>
      </c>
      <c r="J275" s="21" t="s">
        <v>134</v>
      </c>
      <c r="K275" s="6" t="e">
        <f t="shared" si="9"/>
        <v>#N/A</v>
      </c>
    </row>
    <row r="276" spans="1:11" s="22" customFormat="1" ht="13.5">
      <c r="A276" s="6" t="e">
        <f t="shared" si="8"/>
        <v>#N/A</v>
      </c>
      <c r="B276" s="21" t="e">
        <v>#N/A</v>
      </c>
      <c r="C276" s="21" t="e">
        <v>#N/A</v>
      </c>
      <c r="D276" s="21" t="s">
        <v>134</v>
      </c>
      <c r="E276" s="21" t="s">
        <v>134</v>
      </c>
      <c r="F276" s="21" t="s">
        <v>134</v>
      </c>
      <c r="G276" s="21" t="s">
        <v>134</v>
      </c>
      <c r="H276" s="21" t="s">
        <v>134</v>
      </c>
      <c r="I276" s="21" t="s">
        <v>134</v>
      </c>
      <c r="J276" s="21" t="s">
        <v>134</v>
      </c>
      <c r="K276" s="6" t="e">
        <f t="shared" si="9"/>
        <v>#N/A</v>
      </c>
    </row>
    <row r="277" spans="1:11" s="22" customFormat="1" ht="13.5">
      <c r="A277" s="6" t="e">
        <f t="shared" si="8"/>
        <v>#N/A</v>
      </c>
      <c r="B277" s="21" t="e">
        <v>#N/A</v>
      </c>
      <c r="C277" s="21" t="e">
        <v>#N/A</v>
      </c>
      <c r="D277" s="21" t="s">
        <v>134</v>
      </c>
      <c r="E277" s="21" t="s">
        <v>134</v>
      </c>
      <c r="F277" s="21" t="s">
        <v>134</v>
      </c>
      <c r="G277" s="21" t="s">
        <v>134</v>
      </c>
      <c r="H277" s="21" t="s">
        <v>134</v>
      </c>
      <c r="I277" s="21" t="s">
        <v>134</v>
      </c>
      <c r="J277" s="21" t="s">
        <v>134</v>
      </c>
      <c r="K277" s="6" t="e">
        <f t="shared" si="9"/>
        <v>#N/A</v>
      </c>
    </row>
    <row r="278" spans="1:11" s="22" customFormat="1" ht="13.5">
      <c r="A278" s="6" t="e">
        <f t="shared" si="8"/>
        <v>#N/A</v>
      </c>
      <c r="B278" s="21" t="e">
        <v>#N/A</v>
      </c>
      <c r="C278" s="21" t="e">
        <v>#N/A</v>
      </c>
      <c r="D278" s="21" t="s">
        <v>134</v>
      </c>
      <c r="E278" s="21" t="s">
        <v>134</v>
      </c>
      <c r="F278" s="21" t="s">
        <v>134</v>
      </c>
      <c r="G278" s="21" t="s">
        <v>134</v>
      </c>
      <c r="H278" s="21" t="s">
        <v>134</v>
      </c>
      <c r="I278" s="21" t="s">
        <v>134</v>
      </c>
      <c r="J278" s="21" t="s">
        <v>134</v>
      </c>
      <c r="K278" s="6" t="e">
        <f t="shared" si="9"/>
        <v>#N/A</v>
      </c>
    </row>
    <row r="279" spans="1:11" s="22" customFormat="1" ht="13.5">
      <c r="A279" s="6" t="e">
        <f t="shared" si="8"/>
        <v>#N/A</v>
      </c>
      <c r="B279" s="21" t="e">
        <v>#N/A</v>
      </c>
      <c r="C279" s="21" t="e">
        <v>#N/A</v>
      </c>
      <c r="D279" s="21" t="s">
        <v>134</v>
      </c>
      <c r="E279" s="21" t="s">
        <v>134</v>
      </c>
      <c r="F279" s="21" t="s">
        <v>134</v>
      </c>
      <c r="G279" s="21" t="s">
        <v>134</v>
      </c>
      <c r="H279" s="21" t="s">
        <v>134</v>
      </c>
      <c r="I279" s="21" t="s">
        <v>134</v>
      </c>
      <c r="J279" s="21" t="s">
        <v>134</v>
      </c>
      <c r="K279" s="6" t="e">
        <f t="shared" si="9"/>
        <v>#N/A</v>
      </c>
    </row>
    <row r="280" spans="1:11" s="22" customFormat="1" ht="13.5">
      <c r="A280" s="6" t="e">
        <f t="shared" si="8"/>
        <v>#N/A</v>
      </c>
      <c r="B280" s="21" t="e">
        <v>#N/A</v>
      </c>
      <c r="C280" s="21" t="e">
        <v>#N/A</v>
      </c>
      <c r="D280" s="21" t="s">
        <v>134</v>
      </c>
      <c r="E280" s="21" t="s">
        <v>134</v>
      </c>
      <c r="F280" s="21" t="s">
        <v>134</v>
      </c>
      <c r="G280" s="21" t="s">
        <v>134</v>
      </c>
      <c r="H280" s="21" t="s">
        <v>134</v>
      </c>
      <c r="I280" s="21" t="s">
        <v>134</v>
      </c>
      <c r="J280" s="21" t="s">
        <v>134</v>
      </c>
      <c r="K280" s="6" t="e">
        <f t="shared" si="9"/>
        <v>#N/A</v>
      </c>
    </row>
    <row r="281" spans="1:11" s="22" customFormat="1" ht="13.5">
      <c r="A281" s="6" t="e">
        <f t="shared" si="8"/>
        <v>#N/A</v>
      </c>
      <c r="B281" s="21" t="e">
        <v>#N/A</v>
      </c>
      <c r="C281" s="21" t="e">
        <v>#N/A</v>
      </c>
      <c r="D281" s="21" t="s">
        <v>134</v>
      </c>
      <c r="E281" s="21" t="s">
        <v>134</v>
      </c>
      <c r="F281" s="21" t="s">
        <v>134</v>
      </c>
      <c r="G281" s="21" t="s">
        <v>134</v>
      </c>
      <c r="H281" s="21" t="s">
        <v>134</v>
      </c>
      <c r="I281" s="21" t="s">
        <v>134</v>
      </c>
      <c r="J281" s="21" t="s">
        <v>134</v>
      </c>
      <c r="K281" s="6" t="e">
        <f t="shared" si="9"/>
        <v>#N/A</v>
      </c>
    </row>
    <row r="282" spans="1:11" s="22" customFormat="1" ht="13.5">
      <c r="A282" s="6" t="e">
        <f t="shared" si="8"/>
        <v>#N/A</v>
      </c>
      <c r="B282" s="21" t="e">
        <v>#N/A</v>
      </c>
      <c r="C282" s="21" t="e">
        <v>#N/A</v>
      </c>
      <c r="D282" s="21" t="s">
        <v>134</v>
      </c>
      <c r="E282" s="21" t="s">
        <v>134</v>
      </c>
      <c r="F282" s="21" t="s">
        <v>134</v>
      </c>
      <c r="G282" s="21" t="s">
        <v>134</v>
      </c>
      <c r="H282" s="21" t="s">
        <v>134</v>
      </c>
      <c r="I282" s="21" t="s">
        <v>134</v>
      </c>
      <c r="J282" s="21" t="s">
        <v>134</v>
      </c>
      <c r="K282" s="6" t="e">
        <f t="shared" si="9"/>
        <v>#N/A</v>
      </c>
    </row>
    <row r="283" spans="1:11" s="22" customFormat="1" ht="13.5">
      <c r="A283" s="6" t="e">
        <f t="shared" si="8"/>
        <v>#N/A</v>
      </c>
      <c r="B283" s="21" t="e">
        <v>#N/A</v>
      </c>
      <c r="C283" s="21" t="e">
        <v>#N/A</v>
      </c>
      <c r="D283" s="21" t="s">
        <v>134</v>
      </c>
      <c r="E283" s="21" t="s">
        <v>134</v>
      </c>
      <c r="F283" s="21" t="s">
        <v>134</v>
      </c>
      <c r="G283" s="21" t="s">
        <v>134</v>
      </c>
      <c r="H283" s="21" t="s">
        <v>134</v>
      </c>
      <c r="I283" s="21" t="s">
        <v>134</v>
      </c>
      <c r="J283" s="21" t="s">
        <v>134</v>
      </c>
      <c r="K283" s="6" t="e">
        <f t="shared" si="9"/>
        <v>#N/A</v>
      </c>
    </row>
    <row r="284" spans="1:11" s="22" customFormat="1" ht="13.5">
      <c r="A284" s="6" t="e">
        <f t="shared" si="8"/>
        <v>#N/A</v>
      </c>
      <c r="B284" s="21" t="e">
        <v>#N/A</v>
      </c>
      <c r="C284" s="21" t="e">
        <v>#N/A</v>
      </c>
      <c r="D284" s="21" t="s">
        <v>134</v>
      </c>
      <c r="E284" s="21" t="s">
        <v>134</v>
      </c>
      <c r="F284" s="21" t="s">
        <v>134</v>
      </c>
      <c r="G284" s="21" t="s">
        <v>134</v>
      </c>
      <c r="H284" s="21" t="s">
        <v>134</v>
      </c>
      <c r="I284" s="21" t="s">
        <v>134</v>
      </c>
      <c r="J284" s="21" t="s">
        <v>134</v>
      </c>
      <c r="K284" s="6" t="e">
        <f t="shared" si="9"/>
        <v>#N/A</v>
      </c>
    </row>
    <row r="285" spans="1:11" s="22" customFormat="1" ht="13.5">
      <c r="A285" s="6" t="e">
        <f t="shared" si="8"/>
        <v>#N/A</v>
      </c>
      <c r="B285" s="21" t="e">
        <v>#N/A</v>
      </c>
      <c r="C285" s="21" t="e">
        <v>#N/A</v>
      </c>
      <c r="D285" s="21" t="s">
        <v>134</v>
      </c>
      <c r="E285" s="21" t="s">
        <v>134</v>
      </c>
      <c r="F285" s="21" t="s">
        <v>134</v>
      </c>
      <c r="G285" s="21" t="s">
        <v>134</v>
      </c>
      <c r="H285" s="21" t="s">
        <v>134</v>
      </c>
      <c r="I285" s="21" t="s">
        <v>134</v>
      </c>
      <c r="J285" s="21" t="s">
        <v>134</v>
      </c>
      <c r="K285" s="6" t="e">
        <f t="shared" si="9"/>
        <v>#N/A</v>
      </c>
    </row>
    <row r="286" spans="1:11" s="22" customFormat="1" ht="13.5">
      <c r="A286" s="6" t="e">
        <f t="shared" si="8"/>
        <v>#N/A</v>
      </c>
      <c r="B286" s="21" t="e">
        <v>#N/A</v>
      </c>
      <c r="C286" s="21" t="e">
        <v>#N/A</v>
      </c>
      <c r="D286" s="21" t="s">
        <v>134</v>
      </c>
      <c r="E286" s="21" t="s">
        <v>134</v>
      </c>
      <c r="F286" s="21" t="s">
        <v>134</v>
      </c>
      <c r="G286" s="21" t="s">
        <v>134</v>
      </c>
      <c r="H286" s="21" t="s">
        <v>134</v>
      </c>
      <c r="I286" s="21" t="s">
        <v>134</v>
      </c>
      <c r="J286" s="21" t="s">
        <v>134</v>
      </c>
      <c r="K286" s="6" t="e">
        <f t="shared" si="9"/>
        <v>#N/A</v>
      </c>
    </row>
    <row r="287" spans="1:11" s="22" customFormat="1" ht="13.5">
      <c r="A287" s="6" t="e">
        <f t="shared" si="8"/>
        <v>#N/A</v>
      </c>
      <c r="B287" s="21" t="e">
        <v>#N/A</v>
      </c>
      <c r="C287" s="21" t="e">
        <v>#N/A</v>
      </c>
      <c r="D287" s="21" t="s">
        <v>134</v>
      </c>
      <c r="E287" s="21" t="s">
        <v>134</v>
      </c>
      <c r="F287" s="21" t="s">
        <v>134</v>
      </c>
      <c r="G287" s="21" t="s">
        <v>134</v>
      </c>
      <c r="H287" s="21" t="s">
        <v>134</v>
      </c>
      <c r="I287" s="21" t="s">
        <v>134</v>
      </c>
      <c r="J287" s="21" t="s">
        <v>134</v>
      </c>
      <c r="K287" s="6" t="e">
        <f t="shared" si="9"/>
        <v>#N/A</v>
      </c>
    </row>
    <row r="288" spans="1:11" s="22" customFormat="1" ht="13.5">
      <c r="A288" s="6" t="e">
        <f t="shared" si="8"/>
        <v>#N/A</v>
      </c>
      <c r="B288" s="21" t="e">
        <v>#N/A</v>
      </c>
      <c r="C288" s="21" t="e">
        <v>#N/A</v>
      </c>
      <c r="D288" s="21" t="s">
        <v>134</v>
      </c>
      <c r="E288" s="21" t="s">
        <v>134</v>
      </c>
      <c r="F288" s="21" t="s">
        <v>134</v>
      </c>
      <c r="G288" s="21" t="s">
        <v>134</v>
      </c>
      <c r="H288" s="21" t="s">
        <v>134</v>
      </c>
      <c r="I288" s="21" t="s">
        <v>134</v>
      </c>
      <c r="J288" s="21" t="s">
        <v>134</v>
      </c>
      <c r="K288" s="6" t="e">
        <f t="shared" si="9"/>
        <v>#N/A</v>
      </c>
    </row>
    <row r="289" spans="1:11" s="22" customFormat="1" ht="13.5">
      <c r="A289" s="6" t="e">
        <f t="shared" si="8"/>
        <v>#N/A</v>
      </c>
      <c r="B289" s="21" t="e">
        <v>#N/A</v>
      </c>
      <c r="C289" s="21" t="e">
        <v>#N/A</v>
      </c>
      <c r="D289" s="21" t="s">
        <v>134</v>
      </c>
      <c r="E289" s="21" t="s">
        <v>134</v>
      </c>
      <c r="F289" s="21" t="s">
        <v>134</v>
      </c>
      <c r="G289" s="21" t="s">
        <v>134</v>
      </c>
      <c r="H289" s="21" t="s">
        <v>134</v>
      </c>
      <c r="I289" s="21" t="s">
        <v>134</v>
      </c>
      <c r="J289" s="21" t="s">
        <v>134</v>
      </c>
      <c r="K289" s="6" t="e">
        <f t="shared" si="9"/>
        <v>#N/A</v>
      </c>
    </row>
    <row r="290" spans="1:11" s="22" customFormat="1" ht="13.5">
      <c r="A290" s="6" t="e">
        <f t="shared" si="8"/>
        <v>#N/A</v>
      </c>
      <c r="B290" s="21" t="e">
        <v>#N/A</v>
      </c>
      <c r="C290" s="21" t="e">
        <v>#N/A</v>
      </c>
      <c r="D290" s="21" t="s">
        <v>134</v>
      </c>
      <c r="E290" s="21" t="s">
        <v>134</v>
      </c>
      <c r="F290" s="21" t="s">
        <v>134</v>
      </c>
      <c r="G290" s="21" t="s">
        <v>134</v>
      </c>
      <c r="H290" s="21" t="s">
        <v>134</v>
      </c>
      <c r="I290" s="21" t="s">
        <v>134</v>
      </c>
      <c r="J290" s="21" t="s">
        <v>134</v>
      </c>
      <c r="K290" s="6" t="e">
        <f t="shared" si="9"/>
        <v>#N/A</v>
      </c>
    </row>
    <row r="291" spans="1:11" s="22" customFormat="1" ht="13.5">
      <c r="A291" s="6" t="e">
        <f t="shared" si="8"/>
        <v>#N/A</v>
      </c>
      <c r="B291" s="21" t="e">
        <v>#N/A</v>
      </c>
      <c r="C291" s="21" t="e">
        <v>#N/A</v>
      </c>
      <c r="D291" s="21" t="s">
        <v>134</v>
      </c>
      <c r="E291" s="21" t="s">
        <v>134</v>
      </c>
      <c r="F291" s="21" t="s">
        <v>134</v>
      </c>
      <c r="G291" s="21" t="s">
        <v>134</v>
      </c>
      <c r="H291" s="21" t="s">
        <v>134</v>
      </c>
      <c r="I291" s="21" t="s">
        <v>134</v>
      </c>
      <c r="J291" s="21" t="s">
        <v>134</v>
      </c>
      <c r="K291" s="6" t="e">
        <f t="shared" si="9"/>
        <v>#N/A</v>
      </c>
    </row>
    <row r="292" spans="1:11" s="22" customFormat="1" ht="13.5">
      <c r="A292" s="6" t="e">
        <f t="shared" si="8"/>
        <v>#N/A</v>
      </c>
      <c r="B292" s="21" t="e">
        <v>#N/A</v>
      </c>
      <c r="C292" s="21" t="e">
        <v>#N/A</v>
      </c>
      <c r="D292" s="21" t="s">
        <v>134</v>
      </c>
      <c r="E292" s="21" t="s">
        <v>134</v>
      </c>
      <c r="F292" s="21" t="s">
        <v>134</v>
      </c>
      <c r="G292" s="21" t="s">
        <v>134</v>
      </c>
      <c r="H292" s="21" t="s">
        <v>134</v>
      </c>
      <c r="I292" s="21" t="s">
        <v>134</v>
      </c>
      <c r="J292" s="21" t="s">
        <v>134</v>
      </c>
      <c r="K292" s="6" t="e">
        <f t="shared" si="9"/>
        <v>#N/A</v>
      </c>
    </row>
    <row r="293" spans="1:11" s="22" customFormat="1" ht="13.5">
      <c r="A293" s="6" t="e">
        <f t="shared" si="8"/>
        <v>#N/A</v>
      </c>
      <c r="B293" s="21" t="e">
        <v>#N/A</v>
      </c>
      <c r="C293" s="21" t="e">
        <v>#N/A</v>
      </c>
      <c r="D293" s="21" t="s">
        <v>134</v>
      </c>
      <c r="E293" s="21" t="s">
        <v>134</v>
      </c>
      <c r="F293" s="21" t="s">
        <v>134</v>
      </c>
      <c r="G293" s="21" t="s">
        <v>134</v>
      </c>
      <c r="H293" s="21" t="s">
        <v>134</v>
      </c>
      <c r="I293" s="21" t="s">
        <v>134</v>
      </c>
      <c r="J293" s="21" t="s">
        <v>134</v>
      </c>
      <c r="K293" s="6" t="e">
        <f t="shared" si="9"/>
        <v>#N/A</v>
      </c>
    </row>
    <row r="294" spans="1:11" s="22" customFormat="1" ht="13.5">
      <c r="A294" s="6" t="e">
        <f t="shared" si="8"/>
        <v>#N/A</v>
      </c>
      <c r="B294" s="21" t="e">
        <v>#N/A</v>
      </c>
      <c r="C294" s="21" t="e">
        <v>#N/A</v>
      </c>
      <c r="D294" s="21" t="s">
        <v>134</v>
      </c>
      <c r="E294" s="21" t="s">
        <v>134</v>
      </c>
      <c r="F294" s="21" t="s">
        <v>134</v>
      </c>
      <c r="G294" s="21" t="s">
        <v>134</v>
      </c>
      <c r="H294" s="21" t="s">
        <v>134</v>
      </c>
      <c r="I294" s="21" t="s">
        <v>134</v>
      </c>
      <c r="J294" s="21" t="s">
        <v>134</v>
      </c>
      <c r="K294" s="6" t="e">
        <f t="shared" si="9"/>
        <v>#N/A</v>
      </c>
    </row>
    <row r="295" spans="1:11" s="22" customFormat="1" ht="13.5">
      <c r="A295" s="6" t="e">
        <f t="shared" si="8"/>
        <v>#N/A</v>
      </c>
      <c r="B295" s="21" t="e">
        <v>#N/A</v>
      </c>
      <c r="C295" s="21" t="e">
        <v>#N/A</v>
      </c>
      <c r="D295" s="21" t="s">
        <v>134</v>
      </c>
      <c r="E295" s="21" t="s">
        <v>134</v>
      </c>
      <c r="F295" s="21" t="s">
        <v>134</v>
      </c>
      <c r="G295" s="21" t="s">
        <v>134</v>
      </c>
      <c r="H295" s="21" t="s">
        <v>134</v>
      </c>
      <c r="I295" s="21" t="s">
        <v>134</v>
      </c>
      <c r="J295" s="21" t="s">
        <v>134</v>
      </c>
      <c r="K295" s="6" t="e">
        <f t="shared" si="9"/>
        <v>#N/A</v>
      </c>
    </row>
    <row r="296" spans="1:11" s="22" customFormat="1" ht="13.5">
      <c r="A296" s="6" t="e">
        <f t="shared" si="8"/>
        <v>#N/A</v>
      </c>
      <c r="B296" s="21" t="e">
        <v>#N/A</v>
      </c>
      <c r="C296" s="21" t="e">
        <v>#N/A</v>
      </c>
      <c r="D296" s="21" t="s">
        <v>134</v>
      </c>
      <c r="E296" s="21" t="s">
        <v>134</v>
      </c>
      <c r="F296" s="21" t="s">
        <v>134</v>
      </c>
      <c r="G296" s="21" t="s">
        <v>134</v>
      </c>
      <c r="H296" s="21" t="s">
        <v>134</v>
      </c>
      <c r="I296" s="21" t="s">
        <v>134</v>
      </c>
      <c r="J296" s="21" t="s">
        <v>134</v>
      </c>
      <c r="K296" s="6" t="e">
        <f t="shared" si="9"/>
        <v>#N/A</v>
      </c>
    </row>
    <row r="297" spans="1:11" s="22" customFormat="1" ht="13.5">
      <c r="A297" s="6" t="e">
        <f t="shared" si="8"/>
        <v>#N/A</v>
      </c>
      <c r="B297" s="21" t="e">
        <v>#N/A</v>
      </c>
      <c r="C297" s="21" t="e">
        <v>#N/A</v>
      </c>
      <c r="D297" s="21" t="s">
        <v>134</v>
      </c>
      <c r="E297" s="21" t="s">
        <v>134</v>
      </c>
      <c r="F297" s="21" t="s">
        <v>134</v>
      </c>
      <c r="G297" s="21" t="s">
        <v>134</v>
      </c>
      <c r="H297" s="21" t="s">
        <v>134</v>
      </c>
      <c r="I297" s="21" t="s">
        <v>134</v>
      </c>
      <c r="J297" s="21" t="s">
        <v>134</v>
      </c>
      <c r="K297" s="6" t="e">
        <f t="shared" si="9"/>
        <v>#N/A</v>
      </c>
    </row>
    <row r="298" spans="1:11" s="22" customFormat="1" ht="13.5">
      <c r="A298" s="6" t="e">
        <f t="shared" si="8"/>
        <v>#N/A</v>
      </c>
      <c r="B298" s="21" t="e">
        <v>#N/A</v>
      </c>
      <c r="C298" s="21" t="e">
        <v>#N/A</v>
      </c>
      <c r="D298" s="21" t="s">
        <v>134</v>
      </c>
      <c r="E298" s="21" t="s">
        <v>134</v>
      </c>
      <c r="F298" s="21" t="s">
        <v>134</v>
      </c>
      <c r="G298" s="21" t="s">
        <v>134</v>
      </c>
      <c r="H298" s="21" t="s">
        <v>134</v>
      </c>
      <c r="I298" s="21" t="s">
        <v>134</v>
      </c>
      <c r="J298" s="21" t="s">
        <v>134</v>
      </c>
      <c r="K298" s="6" t="e">
        <f t="shared" si="9"/>
        <v>#N/A</v>
      </c>
    </row>
    <row r="299" spans="1:11" s="22" customFormat="1" ht="13.5">
      <c r="A299" s="6" t="e">
        <f t="shared" si="8"/>
        <v>#N/A</v>
      </c>
      <c r="B299" s="21" t="e">
        <v>#N/A</v>
      </c>
      <c r="C299" s="21" t="e">
        <v>#N/A</v>
      </c>
      <c r="D299" s="21" t="s">
        <v>134</v>
      </c>
      <c r="E299" s="21" t="s">
        <v>134</v>
      </c>
      <c r="F299" s="21" t="s">
        <v>134</v>
      </c>
      <c r="G299" s="21" t="s">
        <v>134</v>
      </c>
      <c r="H299" s="21" t="s">
        <v>134</v>
      </c>
      <c r="I299" s="21" t="s">
        <v>134</v>
      </c>
      <c r="J299" s="21" t="s">
        <v>134</v>
      </c>
      <c r="K299" s="6" t="e">
        <f t="shared" si="9"/>
        <v>#N/A</v>
      </c>
    </row>
    <row r="300" spans="1:11" s="22" customFormat="1" ht="13.5">
      <c r="A300" s="6" t="e">
        <f t="shared" si="8"/>
        <v>#N/A</v>
      </c>
      <c r="B300" s="21" t="e">
        <v>#N/A</v>
      </c>
      <c r="C300" s="21" t="e">
        <v>#N/A</v>
      </c>
      <c r="D300" s="21" t="s">
        <v>134</v>
      </c>
      <c r="E300" s="21" t="s">
        <v>134</v>
      </c>
      <c r="F300" s="21" t="s">
        <v>134</v>
      </c>
      <c r="G300" s="21" t="s">
        <v>134</v>
      </c>
      <c r="H300" s="21" t="s">
        <v>134</v>
      </c>
      <c r="I300" s="21" t="s">
        <v>134</v>
      </c>
      <c r="J300" s="21" t="s">
        <v>134</v>
      </c>
      <c r="K300" s="6" t="e">
        <f t="shared" si="9"/>
        <v>#N/A</v>
      </c>
    </row>
    <row r="301" s="22" customFormat="1" ht="13.5"/>
    <row r="302" s="22" customFormat="1" ht="13.5"/>
    <row r="303" s="22" customFormat="1" ht="13.5"/>
    <row r="304" s="22" customFormat="1" ht="13.5"/>
    <row r="305" s="22" customFormat="1" ht="13.5"/>
    <row r="306" s="22" customFormat="1" ht="13.5"/>
    <row r="307" s="22" customFormat="1" ht="13.5"/>
    <row r="308" s="22" customFormat="1" ht="13.5"/>
    <row r="309" s="22" customFormat="1" ht="13.5"/>
    <row r="310" s="22" customFormat="1" ht="13.5"/>
    <row r="311" s="22" customFormat="1" ht="13.5"/>
    <row r="312" s="22" customFormat="1" ht="13.5"/>
    <row r="313" s="22" customFormat="1" ht="13.5"/>
    <row r="314" s="22" customFormat="1" ht="13.5"/>
    <row r="315" s="22" customFormat="1" ht="13.5"/>
    <row r="316" s="22" customFormat="1" ht="13.5"/>
    <row r="317" s="22" customFormat="1" ht="13.5"/>
    <row r="318" s="22" customFormat="1" ht="13.5"/>
    <row r="319" s="22" customFormat="1" ht="13.5"/>
    <row r="320" s="22" customFormat="1" ht="13.5"/>
    <row r="321" s="22" customFormat="1" ht="13.5"/>
    <row r="322" s="22" customFormat="1" ht="13.5"/>
    <row r="323" s="22" customFormat="1" ht="13.5"/>
    <row r="324" s="22" customFormat="1" ht="13.5"/>
    <row r="325" s="22" customFormat="1" ht="13.5"/>
    <row r="326" s="22" customFormat="1" ht="13.5"/>
    <row r="327" s="22" customFormat="1" ht="13.5"/>
    <row r="328" s="22" customFormat="1" ht="13.5"/>
    <row r="329" s="22" customFormat="1" ht="13.5"/>
    <row r="330" s="22" customFormat="1" ht="13.5"/>
    <row r="331" s="22" customFormat="1" ht="13.5"/>
    <row r="332" s="22" customFormat="1" ht="13.5"/>
    <row r="333" s="22" customFormat="1" ht="13.5"/>
    <row r="334" s="22" customFormat="1" ht="13.5"/>
    <row r="335" s="22" customFormat="1" ht="13.5"/>
    <row r="336" s="22" customFormat="1" ht="13.5"/>
    <row r="337" s="22" customFormat="1" ht="13.5"/>
    <row r="338" s="22" customFormat="1" ht="13.5"/>
    <row r="339" s="22" customFormat="1" ht="13.5"/>
    <row r="340" s="22" customFormat="1" ht="13.5"/>
    <row r="341" s="22" customFormat="1" ht="13.5"/>
    <row r="342" s="22" customFormat="1" ht="13.5"/>
    <row r="343" s="22" customFormat="1" ht="13.5"/>
    <row r="344" s="22" customFormat="1" ht="13.5"/>
    <row r="345" s="22" customFormat="1" ht="13.5"/>
    <row r="346" s="22" customFormat="1" ht="13.5"/>
    <row r="347" s="22" customFormat="1" ht="13.5"/>
    <row r="348" s="22" customFormat="1" ht="13.5"/>
    <row r="349" s="22" customFormat="1" ht="13.5"/>
    <row r="350" s="22" customFormat="1" ht="13.5"/>
    <row r="351" s="22" customFormat="1" ht="13.5"/>
    <row r="352" s="22" customFormat="1" ht="13.5"/>
    <row r="353" s="22" customFormat="1" ht="13.5"/>
    <row r="354" s="22" customFormat="1" ht="13.5"/>
    <row r="355" s="22" customFormat="1" ht="13.5"/>
    <row r="356" s="22" customFormat="1" ht="13.5"/>
    <row r="357" s="22" customFormat="1" ht="13.5"/>
    <row r="358" s="22" customFormat="1" ht="13.5"/>
    <row r="359" s="22" customFormat="1" ht="13.5"/>
    <row r="360" s="22" customFormat="1" ht="13.5"/>
    <row r="361" s="22" customFormat="1" ht="13.5"/>
    <row r="362" s="22" customFormat="1" ht="13.5"/>
    <row r="363" s="22" customFormat="1" ht="13.5"/>
    <row r="364" s="22" customFormat="1" ht="13.5"/>
    <row r="365" s="22" customFormat="1" ht="13.5"/>
    <row r="366" s="22" customFormat="1" ht="13.5"/>
    <row r="367" s="22" customFormat="1" ht="13.5"/>
    <row r="368" s="22" customFormat="1" ht="13.5"/>
    <row r="369" s="22" customFormat="1" ht="13.5"/>
    <row r="370" s="22" customFormat="1" ht="13.5"/>
    <row r="371" s="22" customFormat="1" ht="13.5"/>
    <row r="372" s="22" customFormat="1" ht="13.5"/>
    <row r="373" s="22" customFormat="1" ht="13.5"/>
    <row r="374" s="22" customFormat="1" ht="13.5"/>
    <row r="375" s="22" customFormat="1" ht="13.5"/>
    <row r="376" s="22" customFormat="1" ht="13.5"/>
    <row r="377" s="22" customFormat="1" ht="13.5"/>
    <row r="378" s="22" customFormat="1" ht="13.5"/>
    <row r="379" s="22" customFormat="1" ht="13.5"/>
    <row r="380" s="22" customFormat="1" ht="13.5"/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</dc:creator>
  <cp:keywords/>
  <dc:description/>
  <cp:lastModifiedBy>KOBE</cp:lastModifiedBy>
  <cp:lastPrinted>2010-04-03T18:40:38Z</cp:lastPrinted>
  <dcterms:created xsi:type="dcterms:W3CDTF">2001-10-07T00:15:13Z</dcterms:created>
  <dcterms:modified xsi:type="dcterms:W3CDTF">2021-02-02T00:12:40Z</dcterms:modified>
  <cp:category/>
  <cp:version/>
  <cp:contentType/>
  <cp:contentStatus/>
</cp:coreProperties>
</file>