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8" yWindow="-108" windowWidth="19428" windowHeight="10428" activeTab="1"/>
  </bookViews>
  <sheets>
    <sheet name="市内用申込シート" sheetId="4" r:id="rId1"/>
    <sheet name="市外用申込シート" sheetId="5" r:id="rId2"/>
  </sheets>
  <definedNames>
    <definedName name="_xlnm.Print_Area" localSheetId="1">市外用申込シート!$A$1:$Q$54</definedName>
    <definedName name="_xlnm.Print_Area" localSheetId="0">市内用申込シート!$A$1:$Q$57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4"/>
  <c r="N46"/>
  <c r="N13"/>
  <c r="E46"/>
  <c r="E53" i="5"/>
  <c r="E52"/>
  <c r="E51"/>
  <c r="E50"/>
  <c r="E49"/>
  <c r="E48"/>
  <c r="E47"/>
  <c r="E46"/>
  <c r="E45"/>
  <c r="E44"/>
  <c r="E43"/>
  <c r="E42"/>
  <c r="E41"/>
  <c r="E40"/>
  <c r="E39"/>
  <c r="E38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57" i="4"/>
  <c r="E56"/>
  <c r="E55"/>
  <c r="E54"/>
  <c r="E53"/>
  <c r="E52"/>
  <c r="E51"/>
  <c r="E50"/>
  <c r="E49"/>
  <c r="E48"/>
  <c r="E47"/>
  <c r="N57"/>
  <c r="N56"/>
  <c r="N55"/>
  <c r="N54"/>
  <c r="N53"/>
  <c r="N52"/>
  <c r="N51"/>
  <c r="N50"/>
  <c r="N49"/>
  <c r="N48"/>
  <c r="N47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Q45" i="5"/>
  <c r="Q43"/>
  <c r="Q42"/>
  <c r="Q41"/>
  <c r="Q40"/>
  <c r="Q39"/>
  <c r="H6"/>
  <c r="G6"/>
  <c r="D5"/>
  <c r="AA47" i="4"/>
  <c r="AA45"/>
  <c r="Z47"/>
  <c r="Z45"/>
  <c r="H6"/>
  <c r="G6"/>
  <c r="D5"/>
  <c r="Y45" l="1"/>
  <c r="G50" i="5"/>
  <c r="G46"/>
  <c r="Q44"/>
  <c r="G42"/>
  <c r="Q38"/>
  <c r="G38"/>
  <c r="Q37"/>
  <c r="Q36"/>
  <c r="Q35"/>
  <c r="Q34"/>
  <c r="Q33"/>
  <c r="G33"/>
  <c r="Q32"/>
  <c r="G32"/>
  <c r="Q31"/>
  <c r="G31"/>
  <c r="Q30"/>
  <c r="G30"/>
  <c r="Q29"/>
  <c r="G29"/>
  <c r="Q28"/>
  <c r="G28"/>
  <c r="Q27"/>
  <c r="G27"/>
  <c r="Q26"/>
  <c r="G26"/>
  <c r="Q25"/>
  <c r="G25"/>
  <c r="Q24"/>
  <c r="G24"/>
  <c r="Q23"/>
  <c r="G23"/>
  <c r="Q22"/>
  <c r="G22"/>
  <c r="Q21"/>
  <c r="G21"/>
  <c r="Q20"/>
  <c r="G20"/>
  <c r="Q19"/>
  <c r="G19"/>
  <c r="Q18"/>
  <c r="G18"/>
  <c r="Q17"/>
  <c r="G17"/>
  <c r="Q16"/>
  <c r="G16"/>
  <c r="Q15"/>
  <c r="G15"/>
  <c r="Q14"/>
  <c r="G14"/>
  <c r="Q13"/>
  <c r="G13"/>
  <c r="Q12"/>
  <c r="P5"/>
  <c r="K5"/>
  <c r="P4"/>
  <c r="P54" i="4"/>
  <c r="G54"/>
  <c r="P50"/>
  <c r="G50"/>
  <c r="Y47"/>
  <c r="P46"/>
  <c r="G46"/>
  <c r="AA46"/>
  <c r="Z46"/>
  <c r="AA44"/>
  <c r="Z44"/>
  <c r="AA43"/>
  <c r="Z43"/>
  <c r="P43"/>
  <c r="G43"/>
  <c r="AA42"/>
  <c r="Z42"/>
  <c r="P42"/>
  <c r="G42"/>
  <c r="AA41"/>
  <c r="Z41"/>
  <c r="P41"/>
  <c r="G41"/>
  <c r="AA40"/>
  <c r="Z40"/>
  <c r="P40"/>
  <c r="G40"/>
  <c r="AA39"/>
  <c r="Z39"/>
  <c r="P39"/>
  <c r="G39"/>
  <c r="AA38"/>
  <c r="Z38"/>
  <c r="P38"/>
  <c r="G38"/>
  <c r="AA37"/>
  <c r="Z37"/>
  <c r="P37"/>
  <c r="G37"/>
  <c r="AA36"/>
  <c r="Z36"/>
  <c r="P36"/>
  <c r="G36"/>
  <c r="AA35"/>
  <c r="Z35"/>
  <c r="P35"/>
  <c r="G35"/>
  <c r="AA34"/>
  <c r="Z34"/>
  <c r="P34"/>
  <c r="G34"/>
  <c r="AA33"/>
  <c r="Z33"/>
  <c r="P33"/>
  <c r="G33"/>
  <c r="AA32"/>
  <c r="Z32"/>
  <c r="P32"/>
  <c r="G32"/>
  <c r="AA31"/>
  <c r="Z31"/>
  <c r="P31"/>
  <c r="G31"/>
  <c r="AA30"/>
  <c r="Z30"/>
  <c r="P30"/>
  <c r="G30"/>
  <c r="AA29"/>
  <c r="Z29"/>
  <c r="P29"/>
  <c r="G29"/>
  <c r="AA28"/>
  <c r="Z28"/>
  <c r="P28"/>
  <c r="G28"/>
  <c r="AA27"/>
  <c r="Z27"/>
  <c r="P27"/>
  <c r="G27"/>
  <c r="AA26"/>
  <c r="Z26"/>
  <c r="P26"/>
  <c r="G26"/>
  <c r="AA25"/>
  <c r="Z25"/>
  <c r="P25"/>
  <c r="G25"/>
  <c r="AA24"/>
  <c r="Z24"/>
  <c r="P24"/>
  <c r="G24"/>
  <c r="AA23"/>
  <c r="Z23"/>
  <c r="P23"/>
  <c r="G23"/>
  <c r="AA22"/>
  <c r="Z22"/>
  <c r="P22"/>
  <c r="G22"/>
  <c r="AA21"/>
  <c r="Z21"/>
  <c r="P21"/>
  <c r="G21"/>
  <c r="AA20"/>
  <c r="Z20"/>
  <c r="P20"/>
  <c r="G20"/>
  <c r="AA19"/>
  <c r="Z19"/>
  <c r="P19"/>
  <c r="G19"/>
  <c r="AA18"/>
  <c r="Z18"/>
  <c r="P18"/>
  <c r="G18"/>
  <c r="AA17"/>
  <c r="Z17"/>
  <c r="P17"/>
  <c r="G17"/>
  <c r="AA16"/>
  <c r="Z16"/>
  <c r="P16"/>
  <c r="G16"/>
  <c r="AA15"/>
  <c r="Z15"/>
  <c r="P15"/>
  <c r="G15"/>
  <c r="AA14"/>
  <c r="Z14"/>
  <c r="P14"/>
  <c r="G14"/>
  <c r="P13"/>
  <c r="P5"/>
  <c r="K5"/>
  <c r="P4"/>
  <c r="Y46" l="1"/>
  <c r="Y41"/>
  <c r="Y42"/>
  <c r="Y43"/>
  <c r="Y44"/>
  <c r="Y15"/>
  <c r="Y16"/>
  <c r="Y17"/>
  <c r="Y19"/>
  <c r="Y20"/>
  <c r="Y21"/>
  <c r="Y23"/>
  <c r="Y24"/>
  <c r="Y25"/>
  <c r="Y27"/>
  <c r="Y28"/>
  <c r="Y29"/>
  <c r="Y30"/>
  <c r="Y31"/>
  <c r="Y32"/>
  <c r="Y33"/>
  <c r="Y34"/>
  <c r="Y35"/>
  <c r="Y36"/>
  <c r="Y37"/>
  <c r="Y38"/>
  <c r="Y39"/>
  <c r="Y40"/>
  <c r="Y14"/>
  <c r="Y22"/>
  <c r="Y18"/>
  <c r="Y26"/>
  <c r="P6" i="5"/>
  <c r="P6" i="4"/>
</calcChain>
</file>

<file path=xl/comments1.xml><?xml version="1.0" encoding="utf-8"?>
<comments xmlns="http://schemas.openxmlformats.org/spreadsheetml/2006/main">
  <authors>
    <author>作成者</author>
  </authors>
  <commentList>
    <comment ref="T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<sst xmlns="http://schemas.openxmlformats.org/spreadsheetml/2006/main" count="248" uniqueCount="108">
  <si>
    <t>申込責任者</t>
    <rPh sb="0" eb="2">
      <t>モウシコ</t>
    </rPh>
    <rPh sb="2" eb="5">
      <t>セキニンシャ</t>
    </rPh>
    <phoneticPr fontId="1"/>
  </si>
  <si>
    <t>所　属　名</t>
    <rPh sb="0" eb="1">
      <t>ショ</t>
    </rPh>
    <rPh sb="2" eb="3">
      <t>ゾク</t>
    </rPh>
    <rPh sb="4" eb="5">
      <t>メイ</t>
    </rPh>
    <phoneticPr fontId="1"/>
  </si>
  <si>
    <t>個人種目</t>
    <rPh sb="0" eb="4">
      <t>コジンシュモク</t>
    </rPh>
    <phoneticPr fontId="1"/>
  </si>
  <si>
    <t>氏名
ﾏﾆｭｱﾙ参照</t>
    <rPh sb="0" eb="2">
      <t>シメイ</t>
    </rPh>
    <rPh sb="8" eb="10">
      <t>サンショウ</t>
    </rPh>
    <phoneticPr fontId="1"/>
  </si>
  <si>
    <t>種目番号</t>
    <rPh sb="0" eb="2">
      <t>シュモク</t>
    </rPh>
    <rPh sb="2" eb="4">
      <t>バンゴウ</t>
    </rPh>
    <phoneticPr fontId="1"/>
  </si>
  <si>
    <t>申込記録</t>
    <rPh sb="0" eb="2">
      <t>モウシコミ</t>
    </rPh>
    <rPh sb="2" eb="4">
      <t>キロク</t>
    </rPh>
    <phoneticPr fontId="1"/>
  </si>
  <si>
    <t>性別
男=1
女=2</t>
    <rPh sb="0" eb="2">
      <t>セイベツ</t>
    </rPh>
    <rPh sb="3" eb="4">
      <t>オトコ</t>
    </rPh>
    <rPh sb="7" eb="8">
      <t>オンナ</t>
    </rPh>
    <phoneticPr fontId="1"/>
  </si>
  <si>
    <t>学年
半角</t>
    <rPh sb="0" eb="2">
      <t>ガクネン</t>
    </rPh>
    <rPh sb="3" eb="5">
      <t>ハンカク</t>
    </rPh>
    <phoneticPr fontId="1"/>
  </si>
  <si>
    <t>所属(略称)
…大…高…中 等</t>
    <rPh sb="0" eb="2">
      <t>ショゾク</t>
    </rPh>
    <rPh sb="3" eb="5">
      <t>リャクショウ</t>
    </rPh>
    <rPh sb="8" eb="9">
      <t>ダイ</t>
    </rPh>
    <rPh sb="10" eb="11">
      <t>コウ</t>
    </rPh>
    <rPh sb="12" eb="13">
      <t>チュウ</t>
    </rPh>
    <rPh sb="14" eb="15">
      <t>ナド</t>
    </rPh>
    <phoneticPr fontId="1"/>
  </si>
  <si>
    <t>種目
番号</t>
    <rPh sb="0" eb="2">
      <t>シュモク</t>
    </rPh>
    <rPh sb="3" eb="5">
      <t>バンゴウ</t>
    </rPh>
    <phoneticPr fontId="1"/>
  </si>
  <si>
    <t>種　　目</t>
    <rPh sb="0" eb="1">
      <t>タネ</t>
    </rPh>
    <rPh sb="3" eb="4">
      <t>メ</t>
    </rPh>
    <phoneticPr fontId="1"/>
  </si>
  <si>
    <t>個人</t>
    <rPh sb="0" eb="2">
      <t>コジン</t>
    </rPh>
    <phoneticPr fontId="1"/>
  </si>
  <si>
    <t>リレー</t>
    <phoneticPr fontId="1"/>
  </si>
  <si>
    <t>申込み料</t>
    <rPh sb="0" eb="2">
      <t>モウシコ</t>
    </rPh>
    <rPh sb="3" eb="4">
      <t>リョウ</t>
    </rPh>
    <phoneticPr fontId="1"/>
  </si>
  <si>
    <t>連絡先(携帯電話)</t>
    <rPh sb="0" eb="3">
      <t>レンラクサキ</t>
    </rPh>
    <rPh sb="4" eb="6">
      <t>ケイタイ</t>
    </rPh>
    <rPh sb="6" eb="8">
      <t>デンワ</t>
    </rPh>
    <phoneticPr fontId="1"/>
  </si>
  <si>
    <t>協力
審判</t>
    <rPh sb="0" eb="2">
      <t>キョウリョク</t>
    </rPh>
    <rPh sb="3" eb="5">
      <t>シンパン</t>
    </rPh>
    <phoneticPr fontId="1"/>
  </si>
  <si>
    <t>氏名</t>
    <rPh sb="0" eb="2">
      <t>シメイ</t>
    </rPh>
    <phoneticPr fontId="1"/>
  </si>
  <si>
    <t>希望部署</t>
    <rPh sb="0" eb="2">
      <t>キボウ</t>
    </rPh>
    <rPh sb="2" eb="4">
      <t>ブショ</t>
    </rPh>
    <phoneticPr fontId="1"/>
  </si>
  <si>
    <t>個人種目のべ数</t>
    <rPh sb="0" eb="4">
      <t>コジンシュモク</t>
    </rPh>
    <rPh sb="6" eb="7">
      <t>スウ</t>
    </rPh>
    <phoneticPr fontId="1"/>
  </si>
  <si>
    <t>リレー申込チーム数</t>
    <rPh sb="3" eb="5">
      <t>モウシコミ</t>
    </rPh>
    <rPh sb="8" eb="9">
      <t>スウ</t>
    </rPh>
    <phoneticPr fontId="1"/>
  </si>
  <si>
    <t>総　額</t>
    <rPh sb="0" eb="1">
      <t>ソウ</t>
    </rPh>
    <rPh sb="2" eb="3">
      <t>ガク</t>
    </rPh>
    <phoneticPr fontId="1"/>
  </si>
  <si>
    <t>　件</t>
    <rPh sb="1" eb="2">
      <t>ケン</t>
    </rPh>
    <phoneticPr fontId="1"/>
  </si>
  <si>
    <t>　チーム</t>
    <phoneticPr fontId="1"/>
  </si>
  <si>
    <t>　円</t>
    <rPh sb="1" eb="2">
      <t>エン</t>
    </rPh>
    <phoneticPr fontId="1"/>
  </si>
  <si>
    <t>リレー種目</t>
    <rPh sb="3" eb="5">
      <t>シュモク</t>
    </rPh>
    <phoneticPr fontId="1"/>
  </si>
  <si>
    <t>申込締切：</t>
    <rPh sb="0" eb="2">
      <t>モウシコミ</t>
    </rPh>
    <rPh sb="2" eb="4">
      <t>シメキリ</t>
    </rPh>
    <phoneticPr fontId="1"/>
  </si>
  <si>
    <t>性別</t>
    <rPh sb="0" eb="2">
      <t>セイベツ</t>
    </rPh>
    <phoneticPr fontId="1"/>
  </si>
  <si>
    <t>種目番号と記録記入欄は下記を参考にしてください</t>
    <rPh sb="0" eb="2">
      <t>シュモク</t>
    </rPh>
    <rPh sb="2" eb="4">
      <t>バンゴウ</t>
    </rPh>
    <rPh sb="5" eb="7">
      <t>キロク</t>
    </rPh>
    <rPh sb="7" eb="9">
      <t>キニュウ</t>
    </rPh>
    <rPh sb="9" eb="10">
      <t>ラン</t>
    </rPh>
    <rPh sb="11" eb="13">
      <t>カキ</t>
    </rPh>
    <rPh sb="14" eb="16">
      <t>サンコウ</t>
    </rPh>
    <phoneticPr fontId="1"/>
  </si>
  <si>
    <t>種目名</t>
    <rPh sb="0" eb="2">
      <t>シュモク</t>
    </rPh>
    <rPh sb="2" eb="3">
      <t>メイ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</si>
  <si>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</si>
  <si>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種目名</t>
    <rPh sb="0" eb="2">
      <t>シュモク</t>
    </rPh>
    <rPh sb="2" eb="3">
      <t>ナ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</si>
  <si>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</si>
  <si>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</si>
  <si>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100m(男)</t>
    <rPh sb="5" eb="6">
      <t>ダン</t>
    </rPh>
    <phoneticPr fontId="1"/>
  </si>
  <si>
    <t>200m(男)</t>
    <rPh sb="5" eb="6">
      <t>ダン</t>
    </rPh>
    <phoneticPr fontId="1"/>
  </si>
  <si>
    <t>400m(男)</t>
    <rPh sb="5" eb="6">
      <t>ダン</t>
    </rPh>
    <phoneticPr fontId="1"/>
  </si>
  <si>
    <t>110mH(中)</t>
    <rPh sb="6" eb="7">
      <t>ナカ</t>
    </rPh>
    <phoneticPr fontId="1"/>
  </si>
  <si>
    <t>110mH(一高)</t>
    <rPh sb="6" eb="7">
      <t>イチ</t>
    </rPh>
    <rPh sb="7" eb="8">
      <t>コウ</t>
    </rPh>
    <phoneticPr fontId="1"/>
  </si>
  <si>
    <t>走高跳(男)</t>
    <rPh sb="0" eb="1">
      <t>ハシ</t>
    </rPh>
    <rPh sb="1" eb="3">
      <t>タカト</t>
    </rPh>
    <rPh sb="4" eb="5">
      <t>ダン</t>
    </rPh>
    <phoneticPr fontId="1"/>
  </si>
  <si>
    <t>砲丸投(中男)</t>
    <rPh sb="0" eb="3">
      <t>ホウガンナ</t>
    </rPh>
    <rPh sb="4" eb="6">
      <t>チュウダン</t>
    </rPh>
    <phoneticPr fontId="1"/>
  </si>
  <si>
    <t>ﾊﾝﾏｰ投(高)</t>
    <rPh sb="4" eb="5">
      <t>ナ</t>
    </rPh>
    <rPh sb="6" eb="7">
      <t>コウ</t>
    </rPh>
    <phoneticPr fontId="1"/>
  </si>
  <si>
    <t>棒高跳(男)</t>
    <rPh sb="0" eb="1">
      <t>ボウ</t>
    </rPh>
    <rPh sb="1" eb="3">
      <t>タカト</t>
    </rPh>
    <rPh sb="4" eb="5">
      <t>ダン</t>
    </rPh>
    <phoneticPr fontId="1"/>
  </si>
  <si>
    <t>走幅跳(男)</t>
    <rPh sb="0" eb="1">
      <t>ハシ</t>
    </rPh>
    <rPh sb="1" eb="3">
      <t>ハバトビ</t>
    </rPh>
    <rPh sb="4" eb="5">
      <t>ダン</t>
    </rPh>
    <phoneticPr fontId="1"/>
  </si>
  <si>
    <t>砲丸投(高男)</t>
    <rPh sb="0" eb="3">
      <t>ホウガンナ</t>
    </rPh>
    <rPh sb="4" eb="6">
      <t>タカオ</t>
    </rPh>
    <phoneticPr fontId="1"/>
  </si>
  <si>
    <t>砲丸投(一男)</t>
    <rPh sb="0" eb="3">
      <t>ホウガンナ</t>
    </rPh>
    <rPh sb="4" eb="6">
      <t>カズオ</t>
    </rPh>
    <phoneticPr fontId="1"/>
  </si>
  <si>
    <t>ﾊﾝﾏｰ投(一)</t>
    <rPh sb="4" eb="5">
      <t>ナ</t>
    </rPh>
    <rPh sb="6" eb="7">
      <t>イチ</t>
    </rPh>
    <phoneticPr fontId="1"/>
  </si>
  <si>
    <t>100m(女)</t>
    <rPh sb="5" eb="6">
      <t>ジョ</t>
    </rPh>
    <phoneticPr fontId="1"/>
  </si>
  <si>
    <t>200m(女)</t>
    <rPh sb="5" eb="6">
      <t>ジョ</t>
    </rPh>
    <phoneticPr fontId="1"/>
  </si>
  <si>
    <t>400m(女)</t>
    <rPh sb="5" eb="6">
      <t>ジョ</t>
    </rPh>
    <phoneticPr fontId="1"/>
  </si>
  <si>
    <t>100mH(中)</t>
    <rPh sb="6" eb="7">
      <t>ナカ</t>
    </rPh>
    <phoneticPr fontId="1"/>
  </si>
  <si>
    <t>100mH(一高)</t>
    <rPh sb="6" eb="7">
      <t>イチ</t>
    </rPh>
    <rPh sb="7" eb="8">
      <t>コウ</t>
    </rPh>
    <phoneticPr fontId="1"/>
  </si>
  <si>
    <t>走高跳(女)</t>
    <rPh sb="0" eb="1">
      <t>ハシ</t>
    </rPh>
    <rPh sb="1" eb="3">
      <t>タカト</t>
    </rPh>
    <rPh sb="4" eb="5">
      <t>ジョ</t>
    </rPh>
    <phoneticPr fontId="1"/>
  </si>
  <si>
    <t>棒高跳(女)</t>
    <rPh sb="0" eb="1">
      <t>ボウ</t>
    </rPh>
    <rPh sb="1" eb="3">
      <t>タカト</t>
    </rPh>
    <rPh sb="4" eb="5">
      <t>ジョ</t>
    </rPh>
    <phoneticPr fontId="1"/>
  </si>
  <si>
    <t>走幅跳(女)</t>
    <rPh sb="0" eb="1">
      <t>ハシ</t>
    </rPh>
    <rPh sb="1" eb="3">
      <t>ハバトビ</t>
    </rPh>
    <rPh sb="4" eb="5">
      <t>ジョ</t>
    </rPh>
    <phoneticPr fontId="1"/>
  </si>
  <si>
    <t>砲丸投(中女)</t>
    <rPh sb="0" eb="3">
      <t>ホウガンナ</t>
    </rPh>
    <rPh sb="4" eb="6">
      <t>チュウジョ</t>
    </rPh>
    <phoneticPr fontId="1"/>
  </si>
  <si>
    <t>砲丸投(一高女)</t>
    <rPh sb="0" eb="3">
      <t>ホウガンナ</t>
    </rPh>
    <rPh sb="4" eb="6">
      <t>カズタカ</t>
    </rPh>
    <rPh sb="6" eb="7">
      <t>オンナ</t>
    </rPh>
    <phoneticPr fontId="1"/>
  </si>
  <si>
    <t>ﾊﾝﾏｰ投(女)</t>
    <rPh sb="4" eb="5">
      <t>ナ</t>
    </rPh>
    <rPh sb="6" eb="7">
      <t>ジョ</t>
    </rPh>
    <phoneticPr fontId="1"/>
  </si>
  <si>
    <t>4x100mR(男)</t>
    <rPh sb="8" eb="9">
      <t>ダン</t>
    </rPh>
    <phoneticPr fontId="1"/>
  </si>
  <si>
    <t>→</t>
    <phoneticPr fontId="1"/>
  </si>
  <si>
    <t xml:space="preserve">
→
→</t>
    <phoneticPr fontId="1"/>
  </si>
  <si>
    <t xml:space="preserve">
1234
12345</t>
    <phoneticPr fontId="1"/>
  </si>
  <si>
    <t>4～5桁で入力
12秒34
1分23秒45</t>
    <rPh sb="3" eb="4">
      <t>ケタ</t>
    </rPh>
    <rPh sb="5" eb="7">
      <t>ニュウリョク</t>
    </rPh>
    <rPh sb="10" eb="11">
      <t>ビョウ</t>
    </rPh>
    <rPh sb="15" eb="16">
      <t>フン</t>
    </rPh>
    <rPh sb="18" eb="19">
      <t>ビョウ</t>
    </rPh>
    <phoneticPr fontId="1"/>
  </si>
  <si>
    <t>4～5桁で入力
23秒45
1分23秒21</t>
    <rPh sb="3" eb="4">
      <t>ケタ</t>
    </rPh>
    <rPh sb="5" eb="7">
      <t>ニュウリョク</t>
    </rPh>
    <rPh sb="10" eb="11">
      <t>ビョウ</t>
    </rPh>
    <rPh sb="15" eb="16">
      <t>フン</t>
    </rPh>
    <rPh sb="18" eb="19">
      <t>ビョウ</t>
    </rPh>
    <phoneticPr fontId="1"/>
  </si>
  <si>
    <t xml:space="preserve">
2345
12321</t>
    <phoneticPr fontId="1"/>
  </si>
  <si>
    <t>4桁で入力
43秒21</t>
    <rPh sb="1" eb="2">
      <t>ケタ</t>
    </rPh>
    <rPh sb="3" eb="5">
      <t>ニュウリョク</t>
    </rPh>
    <rPh sb="8" eb="9">
      <t>ビョウ</t>
    </rPh>
    <phoneticPr fontId="1"/>
  </si>
  <si>
    <t>市内中体連</t>
    <rPh sb="0" eb="2">
      <t>シナイ</t>
    </rPh>
    <rPh sb="2" eb="5">
      <t>チュウタイレン</t>
    </rPh>
    <phoneticPr fontId="1"/>
  </si>
  <si>
    <t>市内高体連</t>
    <rPh sb="0" eb="2">
      <t>シナイ</t>
    </rPh>
    <rPh sb="2" eb="5">
      <t>コウタイレン</t>
    </rPh>
    <phoneticPr fontId="1"/>
  </si>
  <si>
    <t>市内学連</t>
    <rPh sb="0" eb="2">
      <t>シナイ</t>
    </rPh>
    <rPh sb="2" eb="4">
      <t>ガクレン</t>
    </rPh>
    <phoneticPr fontId="1"/>
  </si>
  <si>
    <t>尼崎市陸協</t>
    <rPh sb="0" eb="3">
      <t>アマガサキシ</t>
    </rPh>
    <rPh sb="3" eb="4">
      <t>リク</t>
    </rPh>
    <rPh sb="4" eb="5">
      <t>キョウ</t>
    </rPh>
    <phoneticPr fontId="1"/>
  </si>
  <si>
    <t>申込数</t>
    <rPh sb="0" eb="3">
      <t>モウシコミスウ</t>
    </rPh>
    <phoneticPr fontId="1"/>
  </si>
  <si>
    <t>種別記号</t>
    <rPh sb="0" eb="2">
      <t>シュベツ</t>
    </rPh>
    <rPh sb="2" eb="4">
      <t>キゴウ</t>
    </rPh>
    <phoneticPr fontId="1"/>
  </si>
  <si>
    <t>登録
ﾅﾝﾊﾞｰ
半角</t>
    <rPh sb="0" eb="2">
      <t>トウロク</t>
    </rPh>
    <rPh sb="9" eb="11">
      <t>ハンカク</t>
    </rPh>
    <phoneticPr fontId="1"/>
  </si>
  <si>
    <t>Ａ</t>
  </si>
  <si>
    <t>Ｂ</t>
  </si>
  <si>
    <t>Ｃ</t>
  </si>
  <si>
    <t>Ｄ</t>
  </si>
  <si>
    <t>Ｅ</t>
  </si>
  <si>
    <t>Ｆ</t>
  </si>
  <si>
    <t>3～4桁で入力
3m57
12m34</t>
    <rPh sb="3" eb="4">
      <t>ケタ</t>
    </rPh>
    <rPh sb="5" eb="7">
      <t>ニュウリョク</t>
    </rPh>
    <phoneticPr fontId="1"/>
  </si>
  <si>
    <t xml:space="preserve">
357
1234</t>
    <phoneticPr fontId="1"/>
  </si>
  <si>
    <t>三段跳(男)</t>
    <rPh sb="0" eb="3">
      <t>サンダント</t>
    </rPh>
    <rPh sb="4" eb="5">
      <t>ダン</t>
    </rPh>
    <phoneticPr fontId="1"/>
  </si>
  <si>
    <t>3～4桁で入力
9m87
24m68</t>
    <rPh sb="3" eb="4">
      <t>ケタ</t>
    </rPh>
    <rPh sb="5" eb="7">
      <t>ニュウリョク</t>
    </rPh>
    <phoneticPr fontId="1"/>
  </si>
  <si>
    <t xml:space="preserve">
987
2468</t>
    <phoneticPr fontId="1"/>
  </si>
  <si>
    <t>円盤投(中男)</t>
    <rPh sb="0" eb="2">
      <t>エンバン</t>
    </rPh>
    <rPh sb="2" eb="3">
      <t>ナ</t>
    </rPh>
    <rPh sb="4" eb="5">
      <t>チュウ</t>
    </rPh>
    <rPh sb="5" eb="6">
      <t>ダン</t>
    </rPh>
    <phoneticPr fontId="1"/>
  </si>
  <si>
    <t>円盤投(高男)</t>
    <rPh sb="0" eb="2">
      <t>エンバン</t>
    </rPh>
    <rPh sb="2" eb="3">
      <t>ナ</t>
    </rPh>
    <rPh sb="4" eb="5">
      <t>コウ</t>
    </rPh>
    <rPh sb="5" eb="6">
      <t>ダン</t>
    </rPh>
    <phoneticPr fontId="1"/>
  </si>
  <si>
    <t>円盤投(一男)</t>
    <rPh sb="0" eb="2">
      <t>エンバン</t>
    </rPh>
    <rPh sb="2" eb="3">
      <t>ナ</t>
    </rPh>
    <rPh sb="4" eb="5">
      <t>イチ</t>
    </rPh>
    <rPh sb="5" eb="6">
      <t>ダン</t>
    </rPh>
    <phoneticPr fontId="1"/>
  </si>
  <si>
    <t xml:space="preserve">
→</t>
    <phoneticPr fontId="1"/>
  </si>
  <si>
    <t>3～4桁で入力
9m75
24m68</t>
    <rPh sb="3" eb="4">
      <t>ケタ</t>
    </rPh>
    <rPh sb="5" eb="7">
      <t>ニュウリョク</t>
    </rPh>
    <phoneticPr fontId="1"/>
  </si>
  <si>
    <t xml:space="preserve">
975
2468</t>
    <phoneticPr fontId="1"/>
  </si>
  <si>
    <t>円盤投(女)</t>
    <rPh sb="0" eb="3">
      <t>エンバンナ</t>
    </rPh>
    <rPh sb="4" eb="5">
      <t>ジョ</t>
    </rPh>
    <phoneticPr fontId="1"/>
  </si>
  <si>
    <t xml:space="preserve">
4321</t>
    <phoneticPr fontId="1"/>
  </si>
  <si>
    <t>4x100mR(女)</t>
    <rPh sb="8" eb="9">
      <t>ジョ</t>
    </rPh>
    <phoneticPr fontId="1"/>
  </si>
  <si>
    <t>　</t>
    <phoneticPr fontId="1"/>
  </si>
  <si>
    <t>Ｇ</t>
    <phoneticPr fontId="1"/>
  </si>
  <si>
    <t>市外学連</t>
    <rPh sb="0" eb="2">
      <t>シガイ</t>
    </rPh>
    <rPh sb="2" eb="4">
      <t>ガクレン</t>
    </rPh>
    <phoneticPr fontId="1"/>
  </si>
  <si>
    <t>市外高体連</t>
    <rPh sb="0" eb="2">
      <t>シガイ</t>
    </rPh>
    <rPh sb="2" eb="5">
      <t>コウタイレン</t>
    </rPh>
    <phoneticPr fontId="1"/>
  </si>
  <si>
    <t>市外中体連</t>
    <rPh sb="0" eb="2">
      <t>シガイ</t>
    </rPh>
    <rPh sb="2" eb="5">
      <t>チュウタイレン</t>
    </rPh>
    <phoneticPr fontId="1"/>
  </si>
  <si>
    <t>400mH(男)</t>
    <rPh sb="6" eb="7">
      <t>ダン</t>
    </rPh>
    <phoneticPr fontId="1"/>
  </si>
  <si>
    <t>400mH(女)</t>
    <rPh sb="6" eb="7">
      <t>ジョ</t>
    </rPh>
    <phoneticPr fontId="1"/>
  </si>
  <si>
    <t>三段跳(女)</t>
    <rPh sb="0" eb="3">
      <t>サンダント</t>
    </rPh>
    <rPh sb="4" eb="5">
      <t>ジョ</t>
    </rPh>
    <phoneticPr fontId="1"/>
  </si>
  <si>
    <t>3桁で入力
1m47
11m22</t>
    <rPh sb="1" eb="2">
      <t>ケタ</t>
    </rPh>
    <rPh sb="3" eb="5">
      <t>ニュウリョク</t>
    </rPh>
    <phoneticPr fontId="1"/>
  </si>
  <si>
    <t xml:space="preserve">
147
1122</t>
    <phoneticPr fontId="1"/>
  </si>
  <si>
    <t xml:space="preserve">
→→</t>
    <phoneticPr fontId="1"/>
  </si>
  <si>
    <t>2022年度 尼崎ナイター記録会 第２回 申込み(市外用)</t>
    <rPh sb="4" eb="6">
      <t>ネンド</t>
    </rPh>
    <rPh sb="7" eb="9">
      <t>アマガサキ</t>
    </rPh>
    <rPh sb="13" eb="16">
      <t>キロクカイ</t>
    </rPh>
    <rPh sb="17" eb="18">
      <t>ダイ</t>
    </rPh>
    <rPh sb="19" eb="20">
      <t>カイ</t>
    </rPh>
    <rPh sb="21" eb="23">
      <t>モウシコ</t>
    </rPh>
    <rPh sb="25" eb="27">
      <t>シガイ</t>
    </rPh>
    <rPh sb="27" eb="28">
      <t>ヨウ</t>
    </rPh>
    <phoneticPr fontId="1"/>
  </si>
  <si>
    <t>６/１５（水)１７：００</t>
    <rPh sb="5" eb="6">
      <t>ミズ</t>
    </rPh>
    <phoneticPr fontId="1"/>
  </si>
  <si>
    <t>2022年度 尼崎ナイター記録会 第２回 申込み(市内用)</t>
    <rPh sb="4" eb="6">
      <t>ネンド</t>
    </rPh>
    <rPh sb="7" eb="9">
      <t>アマガサキ</t>
    </rPh>
    <rPh sb="13" eb="16">
      <t>キロクカイ</t>
    </rPh>
    <rPh sb="17" eb="18">
      <t>ダイ</t>
    </rPh>
    <rPh sb="19" eb="20">
      <t>カイ</t>
    </rPh>
    <rPh sb="21" eb="23">
      <t>モウシコ</t>
    </rPh>
    <rPh sb="25" eb="28">
      <t>シナイヨウ</t>
    </rPh>
    <phoneticPr fontId="1"/>
  </si>
  <si>
    <t>６/１５(水)１７：００</t>
    <rPh sb="5" eb="6">
      <t>ミズ</t>
    </rPh>
    <phoneticPr fontId="1"/>
  </si>
  <si>
    <t>Ｇ</t>
    <phoneticPr fontId="1"/>
  </si>
</sst>
</file>

<file path=xl/styles.xml><?xml version="1.0" encoding="utf-8"?>
<styleSheet xmlns="http://schemas.openxmlformats.org/spreadsheetml/2006/main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HG創英角ﾎﾟｯﾌﾟ体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u val="double"/>
      <sz val="16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i/>
      <u val="double"/>
      <sz val="16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" borderId="38" xfId="0" applyFont="1" applyFill="1" applyBorder="1">
      <alignment vertical="center"/>
    </xf>
    <xf numFmtId="0" fontId="2" fillId="3" borderId="39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0" fontId="2" fillId="2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 wrapText="1"/>
    </xf>
    <xf numFmtId="0" fontId="11" fillId="0" borderId="99" xfId="0" applyFont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13" fillId="3" borderId="86" xfId="0" applyFont="1" applyFill="1" applyBorder="1" applyAlignment="1">
      <alignment horizontal="center" vertical="center"/>
    </xf>
    <xf numFmtId="0" fontId="13" fillId="3" borderId="8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90" xfId="0" applyFont="1" applyFill="1" applyBorder="1" applyAlignment="1" applyProtection="1">
      <alignment horizontal="center" vertical="center"/>
      <protection locked="0"/>
    </xf>
    <xf numFmtId="0" fontId="8" fillId="2" borderId="91" xfId="0" applyFont="1" applyFill="1" applyBorder="1" applyAlignment="1" applyProtection="1">
      <alignment horizontal="center" vertical="center"/>
      <protection locked="0"/>
    </xf>
    <xf numFmtId="0" fontId="8" fillId="2" borderId="92" xfId="0" applyFont="1" applyFill="1" applyBorder="1" applyAlignment="1" applyProtection="1">
      <alignment horizontal="center" vertical="center"/>
      <protection locked="0"/>
    </xf>
    <xf numFmtId="0" fontId="13" fillId="0" borderId="5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 wrapText="1"/>
    </xf>
  </cellXfs>
  <cellStyles count="1">
    <cellStyle name="標準" xfId="0" builtinId="0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8000"/>
      <color rgb="FF006699"/>
      <color rgb="FF3333FF"/>
      <color rgb="FFCC00CC"/>
      <color rgb="FFCC00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279400</xdr:colOff>
      <xdr:row>7</xdr:row>
      <xdr:rowOff>63500</xdr:rowOff>
    </xdr:from>
    <xdr:to>
      <xdr:col>16</xdr:col>
      <xdr:colOff>16933</xdr:colOff>
      <xdr:row>8</xdr:row>
      <xdr:rowOff>206375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6206067" y="1841500"/>
          <a:ext cx="3852333" cy="337608"/>
        </a:xfrm>
        <a:prstGeom prst="borderCallout1">
          <a:avLst>
            <a:gd name="adj1" fmla="val 655"/>
            <a:gd name="adj2" fmla="val 16900"/>
            <a:gd name="adj3" fmla="val -199247"/>
            <a:gd name="adj4" fmla="val 26364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申込責任者が審判をされない場合は「</a:t>
          </a:r>
          <a:r>
            <a:rPr kumimoji="1" lang="en-US" altLang="ja-JP" sz="1100" b="1">
              <a:solidFill>
                <a:srgbClr val="FF0000"/>
              </a:solidFill>
            </a:rPr>
            <a:t>×</a:t>
          </a:r>
          <a:r>
            <a:rPr kumimoji="1" lang="ja-JP" altLang="en-US" sz="1100" b="1">
              <a:solidFill>
                <a:srgbClr val="FF0000"/>
              </a:solidFill>
            </a:rPr>
            <a:t>」を記入して下さい。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1193378</xdr:colOff>
      <xdr:row>6</xdr:row>
      <xdr:rowOff>224366</xdr:rowOff>
    </xdr:from>
    <xdr:to>
      <xdr:col>7</xdr:col>
      <xdr:colOff>389467</xdr:colOff>
      <xdr:row>8</xdr:row>
      <xdr:rowOff>81491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/>
      </xdr:nvSpPr>
      <xdr:spPr>
        <a:xfrm>
          <a:off x="1650578" y="1722966"/>
          <a:ext cx="3310889" cy="331258"/>
        </a:xfrm>
        <a:prstGeom prst="borderCallout1">
          <a:avLst>
            <a:gd name="adj1" fmla="val 3512"/>
            <a:gd name="adj2" fmla="val 1806"/>
            <a:gd name="adj3" fmla="val -168770"/>
            <a:gd name="adj4" fmla="val 8330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全角で「Ａ」～「Ｄ」の記号を記入して下さい。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5080</xdr:colOff>
      <xdr:row>8</xdr:row>
      <xdr:rowOff>63500</xdr:rowOff>
    </xdr:from>
    <xdr:to>
      <xdr:col>7</xdr:col>
      <xdr:colOff>567267</xdr:colOff>
      <xdr:row>9</xdr:row>
      <xdr:rowOff>99219</xdr:rowOff>
    </xdr:to>
    <xdr:sp macro="" textlink="">
      <xdr:nvSpPr>
        <xdr:cNvPr id="4" name="線吹き出し 1 (枠付き)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1656080" y="2036233"/>
          <a:ext cx="3483187" cy="315119"/>
        </a:xfrm>
        <a:prstGeom prst="borderCallout1">
          <a:avLst>
            <a:gd name="adj1" fmla="val 53512"/>
            <a:gd name="adj2" fmla="val -173"/>
            <a:gd name="adj3" fmla="val 111723"/>
            <a:gd name="adj4" fmla="val -38595"/>
          </a:avLst>
        </a:prstGeom>
        <a:ln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002060"/>
              </a:solidFill>
            </a:rPr>
            <a:t>中学は「○○○－△△」、大学は「６－○○」で記入</a:t>
          </a:r>
          <a:endParaRPr kumimoji="1" lang="en-US" altLang="ja-JP" sz="1100" b="1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4395</xdr:colOff>
      <xdr:row>7</xdr:row>
      <xdr:rowOff>19050</xdr:rowOff>
    </xdr:from>
    <xdr:to>
      <xdr:col>10</xdr:col>
      <xdr:colOff>773723</xdr:colOff>
      <xdr:row>8</xdr:row>
      <xdr:rowOff>161925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1657349" y="1994388"/>
          <a:ext cx="5042389" cy="336306"/>
        </a:xfrm>
        <a:prstGeom prst="borderCallout1">
          <a:avLst>
            <a:gd name="adj1" fmla="val 3512"/>
            <a:gd name="adj2" fmla="val 1806"/>
            <a:gd name="adj3" fmla="val -226929"/>
            <a:gd name="adj4" fmla="val 1668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全角で「Ｅ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市外中体連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」「Ｆ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市外高体連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」「Ｇ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市外学連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」の記号を記入して下さい。</a:t>
          </a:r>
          <a:r>
            <a:rPr kumimoji="1" lang="en-US" altLang="ja-JP" sz="1100" b="1">
              <a:solidFill>
                <a:srgbClr val="FF0000"/>
              </a:solidFill>
            </a:rPr>
            <a:t>gf</a:t>
          </a:r>
        </a:p>
      </xdr:txBody>
    </xdr:sp>
    <xdr:clientData/>
  </xdr:twoCellAnchor>
  <xdr:twoCellAnchor>
    <xdr:from>
      <xdr:col>10</xdr:col>
      <xdr:colOff>1189893</xdr:colOff>
      <xdr:row>7</xdr:row>
      <xdr:rowOff>57150</xdr:rowOff>
    </xdr:from>
    <xdr:to>
      <xdr:col>17</xdr:col>
      <xdr:colOff>3664</xdr:colOff>
      <xdr:row>8</xdr:row>
      <xdr:rowOff>200025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7115908" y="2032488"/>
          <a:ext cx="3696433" cy="336306"/>
        </a:xfrm>
        <a:prstGeom prst="borderCallout1">
          <a:avLst>
            <a:gd name="adj1" fmla="val -2831"/>
            <a:gd name="adj2" fmla="val 3580"/>
            <a:gd name="adj3" fmla="val -220529"/>
            <a:gd name="adj4" fmla="val 362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申込責任者が審判をされない場合は「</a:t>
          </a:r>
          <a:r>
            <a:rPr kumimoji="1" lang="en-US" altLang="ja-JP" sz="1100" b="1">
              <a:solidFill>
                <a:srgbClr val="FF0000"/>
              </a:solidFill>
            </a:rPr>
            <a:t>×</a:t>
          </a:r>
          <a:r>
            <a:rPr kumimoji="1" lang="ja-JP" altLang="en-US" sz="1100" b="1">
              <a:solidFill>
                <a:srgbClr val="FF0000"/>
              </a:solidFill>
            </a:rPr>
            <a:t>」を記入して下さい。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1194435</xdr:colOff>
      <xdr:row>8</xdr:row>
      <xdr:rowOff>171450</xdr:rowOff>
    </xdr:from>
    <xdr:to>
      <xdr:col>7</xdr:col>
      <xdr:colOff>345831</xdr:colOff>
      <xdr:row>9</xdr:row>
      <xdr:rowOff>159544</xdr:rowOff>
    </xdr:to>
    <xdr:sp macro="" textlink="">
      <xdr:nvSpPr>
        <xdr:cNvPr id="4" name="線吹き出し 1 (枠付き)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1651635" y="2340219"/>
          <a:ext cx="3266196" cy="316340"/>
        </a:xfrm>
        <a:prstGeom prst="borderCallout1">
          <a:avLst>
            <a:gd name="adj1" fmla="val 53512"/>
            <a:gd name="adj2" fmla="val -173"/>
            <a:gd name="adj3" fmla="val 91341"/>
            <a:gd name="adj4" fmla="val -46292"/>
          </a:avLst>
        </a:prstGeom>
        <a:ln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002060"/>
              </a:solidFill>
            </a:rPr>
            <a:t>中学は「○○○－△△」、大学は「６－○○」で記入</a:t>
          </a:r>
          <a:endParaRPr kumimoji="1" lang="en-US" altLang="ja-JP" sz="1100" b="1">
            <a:solidFill>
              <a:srgbClr val="00206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AA58"/>
  <sheetViews>
    <sheetView zoomScale="90" zoomScaleNormal="90" zoomScaleSheetLayoutView="75" workbookViewId="0">
      <selection activeCell="D46" sqref="A46:D57"/>
    </sheetView>
  </sheetViews>
  <sheetFormatPr defaultColWidth="9" defaultRowHeight="13.2"/>
  <cols>
    <col min="1" max="1" width="6.6640625" style="1" customWidth="1"/>
    <col min="2" max="2" width="17.44140625" style="1" customWidth="1"/>
    <col min="3" max="4" width="5" style="1" customWidth="1"/>
    <col min="5" max="5" width="16.21875" style="1" customWidth="1"/>
    <col min="6" max="6" width="5" style="1" customWidth="1"/>
    <col min="7" max="8" width="11.21875" style="1" customWidth="1"/>
    <col min="9" max="9" width="1.88671875" style="1" customWidth="1"/>
    <col min="10" max="10" width="6.6640625" style="1" customWidth="1"/>
    <col min="11" max="11" width="17.44140625" style="1" customWidth="1"/>
    <col min="12" max="13" width="5" style="1" customWidth="1"/>
    <col min="14" max="14" width="16.21875" style="1" customWidth="1"/>
    <col min="15" max="15" width="5" style="1" customWidth="1"/>
    <col min="16" max="17" width="11.21875" style="1" customWidth="1"/>
    <col min="18" max="18" width="1.33203125" style="1" customWidth="1"/>
    <col min="19" max="19" width="5" style="1" customWidth="1"/>
    <col min="20" max="20" width="9" style="1"/>
    <col min="21" max="21" width="15" style="1" customWidth="1"/>
    <col min="22" max="22" width="13.77734375" style="1" customWidth="1"/>
    <col min="23" max="23" width="1.88671875" style="1" customWidth="1"/>
    <col min="24" max="24" width="6.21875" style="1" customWidth="1"/>
    <col min="25" max="25" width="7.44140625" style="1" customWidth="1"/>
    <col min="26" max="27" width="5" style="18" customWidth="1"/>
    <col min="28" max="16384" width="9" style="1"/>
  </cols>
  <sheetData>
    <row r="1" spans="1:27">
      <c r="S1" s="38"/>
      <c r="T1" s="38"/>
      <c r="U1" s="38"/>
      <c r="V1" s="38"/>
      <c r="W1" s="38"/>
      <c r="X1" s="38"/>
      <c r="Y1" s="38"/>
      <c r="Z1" s="38"/>
    </row>
    <row r="2" spans="1:27" ht="23.4">
      <c r="A2" s="37" t="s">
        <v>105</v>
      </c>
      <c r="B2" s="31"/>
      <c r="C2" s="31"/>
      <c r="D2" s="31"/>
      <c r="E2" s="31"/>
      <c r="F2" s="31"/>
      <c r="G2" s="31"/>
      <c r="H2" s="31"/>
      <c r="I2" s="31"/>
      <c r="J2" s="31"/>
      <c r="L2" s="74"/>
      <c r="M2" s="75" t="s">
        <v>25</v>
      </c>
      <c r="N2" s="76" t="s">
        <v>106</v>
      </c>
      <c r="O2" s="32"/>
      <c r="P2" s="15"/>
      <c r="S2" s="38"/>
      <c r="T2" s="77" t="s">
        <v>72</v>
      </c>
      <c r="U2" s="78" t="s">
        <v>65</v>
      </c>
      <c r="V2" s="77">
        <v>300</v>
      </c>
      <c r="W2" s="77">
        <v>400</v>
      </c>
      <c r="X2" s="38"/>
      <c r="Y2" s="38"/>
      <c r="Z2" s="38"/>
    </row>
    <row r="3" spans="1:27" ht="15" customHeight="1" thickBot="1">
      <c r="S3" s="38"/>
      <c r="T3" s="77" t="s">
        <v>73</v>
      </c>
      <c r="U3" s="78" t="s">
        <v>66</v>
      </c>
      <c r="V3" s="77">
        <v>400</v>
      </c>
      <c r="W3" s="77">
        <v>600</v>
      </c>
      <c r="X3" s="38"/>
      <c r="Y3" s="38"/>
      <c r="Z3" s="38"/>
    </row>
    <row r="4" spans="1:27" ht="22.5" customHeight="1" thickBot="1">
      <c r="B4" s="66" t="s">
        <v>1</v>
      </c>
      <c r="C4" s="144"/>
      <c r="D4" s="145"/>
      <c r="E4" s="146"/>
      <c r="G4" s="138" t="s">
        <v>13</v>
      </c>
      <c r="H4" s="139"/>
      <c r="J4" s="147" t="s">
        <v>15</v>
      </c>
      <c r="K4" s="67" t="s">
        <v>16</v>
      </c>
      <c r="L4" s="140" t="s">
        <v>17</v>
      </c>
      <c r="M4" s="141"/>
      <c r="N4" s="130" t="s">
        <v>18</v>
      </c>
      <c r="O4" s="131"/>
      <c r="P4" s="68">
        <f>COUNTA(F13:F42,O13:O42)</f>
        <v>0</v>
      </c>
      <c r="Q4" s="11" t="s">
        <v>21</v>
      </c>
      <c r="S4" s="38"/>
      <c r="T4" s="77" t="s">
        <v>74</v>
      </c>
      <c r="U4" s="78" t="s">
        <v>67</v>
      </c>
      <c r="V4" s="77">
        <v>600</v>
      </c>
      <c r="W4" s="77">
        <v>1000</v>
      </c>
      <c r="X4" s="38"/>
      <c r="Y4" s="38"/>
      <c r="Z4" s="38"/>
    </row>
    <row r="5" spans="1:27" ht="22.5" customHeight="1" thickBot="1">
      <c r="B5" s="33" t="s">
        <v>70</v>
      </c>
      <c r="C5" s="86"/>
      <c r="D5" s="136" t="str">
        <f>IF($C$5="","",VLOOKUP($C$5,T2:W7,2,0))</f>
        <v/>
      </c>
      <c r="E5" s="137"/>
      <c r="G5" s="35" t="s">
        <v>11</v>
      </c>
      <c r="H5" s="36" t="s">
        <v>12</v>
      </c>
      <c r="J5" s="148"/>
      <c r="K5" s="17" t="str">
        <f>IF(C6="","",C6)</f>
        <v/>
      </c>
      <c r="L5" s="142"/>
      <c r="M5" s="143"/>
      <c r="N5" s="132" t="s">
        <v>19</v>
      </c>
      <c r="O5" s="133"/>
      <c r="P5" s="63">
        <f>COUNTA(F46:F57,O46:O57)</f>
        <v>0</v>
      </c>
      <c r="Q5" s="12" t="s">
        <v>22</v>
      </c>
      <c r="S5" s="38"/>
      <c r="T5" s="77" t="s">
        <v>75</v>
      </c>
      <c r="U5" s="78" t="s">
        <v>68</v>
      </c>
      <c r="V5" s="77">
        <v>600</v>
      </c>
      <c r="W5" s="77">
        <v>1000</v>
      </c>
      <c r="X5" s="38"/>
      <c r="Y5" s="38"/>
      <c r="Z5" s="38"/>
    </row>
    <row r="6" spans="1:27" ht="22.5" customHeight="1">
      <c r="B6" s="33" t="s">
        <v>0</v>
      </c>
      <c r="C6" s="124"/>
      <c r="D6" s="125"/>
      <c r="E6" s="126"/>
      <c r="G6" s="111" t="str">
        <f>IF(C5="","",VLOOKUP(C5,T2:W7,3,0))</f>
        <v/>
      </c>
      <c r="H6" s="113" t="str">
        <f>IF(C5="","",VLOOKUP(C5,T2:W7,4,0))</f>
        <v/>
      </c>
      <c r="J6" s="148"/>
      <c r="K6" s="59"/>
      <c r="L6" s="142"/>
      <c r="M6" s="143"/>
      <c r="N6" s="132" t="s">
        <v>20</v>
      </c>
      <c r="O6" s="133"/>
      <c r="P6" s="87" t="e">
        <f>G6*P4+H6*P5</f>
        <v>#VALUE!</v>
      </c>
      <c r="Q6" s="13"/>
      <c r="S6" s="38"/>
      <c r="T6" s="77" t="s">
        <v>76</v>
      </c>
      <c r="U6" s="78" t="s">
        <v>96</v>
      </c>
      <c r="V6" s="77">
        <v>600</v>
      </c>
      <c r="W6" s="77">
        <v>1000</v>
      </c>
      <c r="X6" s="38"/>
      <c r="Y6" s="38"/>
      <c r="Z6" s="38"/>
    </row>
    <row r="7" spans="1:27" ht="22.5" customHeight="1" thickBot="1">
      <c r="B7" s="34" t="s">
        <v>14</v>
      </c>
      <c r="C7" s="127" t="s">
        <v>92</v>
      </c>
      <c r="D7" s="128"/>
      <c r="E7" s="129"/>
      <c r="G7" s="112"/>
      <c r="H7" s="114"/>
      <c r="J7" s="149"/>
      <c r="K7" s="60"/>
      <c r="L7" s="89"/>
      <c r="M7" s="90"/>
      <c r="N7" s="134"/>
      <c r="O7" s="135"/>
      <c r="P7" s="88"/>
      <c r="Q7" s="14" t="s">
        <v>23</v>
      </c>
      <c r="S7" s="38"/>
      <c r="T7" s="79" t="s">
        <v>77</v>
      </c>
      <c r="U7" s="78" t="s">
        <v>95</v>
      </c>
      <c r="V7" s="79">
        <v>800</v>
      </c>
      <c r="W7" s="79">
        <v>1200</v>
      </c>
      <c r="X7" s="38"/>
      <c r="Y7" s="38"/>
      <c r="Z7" s="38"/>
    </row>
    <row r="8" spans="1:27" ht="15" customHeight="1" thickBot="1">
      <c r="S8" s="38"/>
      <c r="T8" s="38" t="s">
        <v>93</v>
      </c>
      <c r="U8" s="38" t="s">
        <v>94</v>
      </c>
      <c r="V8" s="38">
        <v>1200</v>
      </c>
      <c r="W8" s="38">
        <v>1600</v>
      </c>
      <c r="X8" s="38"/>
      <c r="Y8" s="38"/>
      <c r="Z8" s="38"/>
    </row>
    <row r="9" spans="1:27" ht="22.5" customHeight="1" thickBot="1">
      <c r="A9" s="109" t="s">
        <v>2</v>
      </c>
      <c r="B9" s="110"/>
      <c r="S9" s="38"/>
      <c r="T9" s="38"/>
      <c r="U9" s="38"/>
      <c r="V9" s="38"/>
      <c r="W9" s="38"/>
      <c r="X9" s="38"/>
      <c r="Y9" s="38"/>
      <c r="Z9" s="38"/>
    </row>
    <row r="10" spans="1:27" ht="15" customHeight="1">
      <c r="A10" s="103" t="s">
        <v>71</v>
      </c>
      <c r="B10" s="106" t="s">
        <v>3</v>
      </c>
      <c r="C10" s="106" t="s">
        <v>6</v>
      </c>
      <c r="D10" s="106" t="s">
        <v>7</v>
      </c>
      <c r="E10" s="106" t="s">
        <v>8</v>
      </c>
      <c r="F10" s="106" t="s">
        <v>9</v>
      </c>
      <c r="G10" s="91" t="s">
        <v>30</v>
      </c>
      <c r="H10" s="94" t="s">
        <v>5</v>
      </c>
      <c r="J10" s="103" t="s">
        <v>71</v>
      </c>
      <c r="K10" s="106" t="s">
        <v>3</v>
      </c>
      <c r="L10" s="106" t="s">
        <v>6</v>
      </c>
      <c r="M10" s="106" t="s">
        <v>7</v>
      </c>
      <c r="N10" s="106" t="s">
        <v>8</v>
      </c>
      <c r="O10" s="106" t="s">
        <v>9</v>
      </c>
      <c r="P10" s="91" t="s">
        <v>30</v>
      </c>
      <c r="Q10" s="94" t="s">
        <v>5</v>
      </c>
    </row>
    <row r="11" spans="1:27" ht="15" customHeight="1">
      <c r="A11" s="104"/>
      <c r="B11" s="107"/>
      <c r="C11" s="107"/>
      <c r="D11" s="107"/>
      <c r="E11" s="92"/>
      <c r="F11" s="92"/>
      <c r="G11" s="92"/>
      <c r="H11" s="95"/>
      <c r="J11" s="104"/>
      <c r="K11" s="107"/>
      <c r="L11" s="107"/>
      <c r="M11" s="107"/>
      <c r="N11" s="92"/>
      <c r="O11" s="92"/>
      <c r="P11" s="92"/>
      <c r="Q11" s="95"/>
    </row>
    <row r="12" spans="1:27" ht="15" customHeight="1" thickBot="1">
      <c r="A12" s="105"/>
      <c r="B12" s="108"/>
      <c r="C12" s="108"/>
      <c r="D12" s="108"/>
      <c r="E12" s="93"/>
      <c r="F12" s="93"/>
      <c r="G12" s="93"/>
      <c r="H12" s="96"/>
      <c r="J12" s="105"/>
      <c r="K12" s="108"/>
      <c r="L12" s="108"/>
      <c r="M12" s="108"/>
      <c r="N12" s="93"/>
      <c r="O12" s="93"/>
      <c r="P12" s="93"/>
      <c r="Q12" s="96"/>
      <c r="S12" s="16" t="s">
        <v>27</v>
      </c>
    </row>
    <row r="13" spans="1:27" ht="22.5" customHeight="1">
      <c r="A13" s="69"/>
      <c r="B13" s="45"/>
      <c r="C13" s="45"/>
      <c r="D13" s="45"/>
      <c r="E13" s="81" t="str">
        <f>IF(B13="","",$C$4)</f>
        <v/>
      </c>
      <c r="F13" s="45"/>
      <c r="G13" s="6" t="str">
        <f>IF(F13="","",VLOOKUP(F13,$T$14:$U$45,2,0))</f>
        <v/>
      </c>
      <c r="H13" s="54"/>
      <c r="J13" s="69"/>
      <c r="K13" s="45"/>
      <c r="L13" s="45"/>
      <c r="M13" s="45"/>
      <c r="N13" s="81" t="str">
        <f>IF(K13="","",$C$4)</f>
        <v/>
      </c>
      <c r="O13" s="45"/>
      <c r="P13" s="6" t="str">
        <f t="shared" ref="P13:P43" si="0">IF(O13="","",VLOOKUP(O13,$T$14:$U$45,2,0))</f>
        <v/>
      </c>
      <c r="Q13" s="54"/>
      <c r="S13" s="70" t="s">
        <v>26</v>
      </c>
      <c r="T13" s="71" t="s">
        <v>4</v>
      </c>
      <c r="U13" s="71" t="s">
        <v>28</v>
      </c>
      <c r="V13" s="100" t="s">
        <v>29</v>
      </c>
      <c r="W13" s="101"/>
      <c r="X13" s="102"/>
      <c r="Y13" s="19" t="s">
        <v>69</v>
      </c>
    </row>
    <row r="14" spans="1:27" ht="22.5" customHeight="1">
      <c r="A14" s="46"/>
      <c r="B14" s="47"/>
      <c r="C14" s="47"/>
      <c r="D14" s="47"/>
      <c r="E14" s="82" t="str">
        <f t="shared" ref="E14:E42" si="1">IF(B14="","",$C$4)</f>
        <v/>
      </c>
      <c r="F14" s="47"/>
      <c r="G14" s="7" t="str">
        <f t="shared" ref="G13:G43" si="2">IF(F14="","",VLOOKUP(F14,$T$14:$U$45,2,0))</f>
        <v/>
      </c>
      <c r="H14" s="55"/>
      <c r="J14" s="46"/>
      <c r="K14" s="47"/>
      <c r="L14" s="47"/>
      <c r="M14" s="47"/>
      <c r="N14" s="82" t="str">
        <f t="shared" ref="N13:N42" si="3">IF(K14="","",$C$4)</f>
        <v/>
      </c>
      <c r="O14" s="47"/>
      <c r="P14" s="7" t="str">
        <f t="shared" si="0"/>
        <v/>
      </c>
      <c r="Q14" s="55"/>
      <c r="S14" s="97" t="s">
        <v>31</v>
      </c>
      <c r="T14" s="20">
        <v>1</v>
      </c>
      <c r="U14" s="20" t="s">
        <v>33</v>
      </c>
      <c r="V14" s="150" t="s">
        <v>61</v>
      </c>
      <c r="W14" s="153" t="s">
        <v>59</v>
      </c>
      <c r="X14" s="156" t="s">
        <v>60</v>
      </c>
      <c r="Y14" s="21">
        <f t="shared" ref="Y14:Y41" si="4">Z14+AA14</f>
        <v>0</v>
      </c>
      <c r="Z14" s="18">
        <f>COUNTIF($F$13:$F$42,1)</f>
        <v>0</v>
      </c>
      <c r="AA14" s="18">
        <f>COUNTIF($O$13:$O$42,1)</f>
        <v>0</v>
      </c>
    </row>
    <row r="15" spans="1:27" ht="22.5" customHeight="1">
      <c r="A15" s="46"/>
      <c r="B15" s="47"/>
      <c r="C15" s="47"/>
      <c r="D15" s="47"/>
      <c r="E15" s="82" t="str">
        <f t="shared" si="1"/>
        <v/>
      </c>
      <c r="F15" s="47"/>
      <c r="G15" s="7" t="str">
        <f t="shared" si="2"/>
        <v/>
      </c>
      <c r="H15" s="55"/>
      <c r="J15" s="46"/>
      <c r="K15" s="47"/>
      <c r="L15" s="47"/>
      <c r="M15" s="47"/>
      <c r="N15" s="82" t="str">
        <f t="shared" si="3"/>
        <v/>
      </c>
      <c r="O15" s="47"/>
      <c r="P15" s="7" t="str">
        <f t="shared" si="0"/>
        <v/>
      </c>
      <c r="Q15" s="55"/>
      <c r="S15" s="98"/>
      <c r="T15" s="22">
        <v>2</v>
      </c>
      <c r="U15" s="22" t="s">
        <v>34</v>
      </c>
      <c r="V15" s="151"/>
      <c r="W15" s="154"/>
      <c r="X15" s="157"/>
      <c r="Y15" s="23">
        <f t="shared" si="4"/>
        <v>0</v>
      </c>
      <c r="Z15" s="18">
        <f>COUNTIF($F$13:$F$42,2)</f>
        <v>0</v>
      </c>
      <c r="AA15" s="18">
        <f>COUNTIF($O$13:$O$42,2)</f>
        <v>0</v>
      </c>
    </row>
    <row r="16" spans="1:27" ht="22.5" customHeight="1">
      <c r="A16" s="46"/>
      <c r="B16" s="47"/>
      <c r="C16" s="47"/>
      <c r="D16" s="47"/>
      <c r="E16" s="82" t="str">
        <f t="shared" si="1"/>
        <v/>
      </c>
      <c r="F16" s="47"/>
      <c r="G16" s="7" t="str">
        <f t="shared" si="2"/>
        <v/>
      </c>
      <c r="H16" s="55"/>
      <c r="J16" s="46"/>
      <c r="K16" s="47"/>
      <c r="L16" s="47"/>
      <c r="M16" s="47"/>
      <c r="N16" s="82" t="str">
        <f t="shared" si="3"/>
        <v/>
      </c>
      <c r="O16" s="47"/>
      <c r="P16" s="7" t="str">
        <f t="shared" si="0"/>
        <v/>
      </c>
      <c r="Q16" s="55"/>
      <c r="S16" s="98"/>
      <c r="T16" s="22">
        <v>3</v>
      </c>
      <c r="U16" s="22" t="s">
        <v>35</v>
      </c>
      <c r="V16" s="151"/>
      <c r="W16" s="154"/>
      <c r="X16" s="157"/>
      <c r="Y16" s="23">
        <f t="shared" si="4"/>
        <v>0</v>
      </c>
      <c r="Z16" s="18">
        <f>COUNTIF($F$13:$F$42,3)</f>
        <v>0</v>
      </c>
      <c r="AA16" s="18">
        <f>COUNTIF($O$13:$O$42,3)</f>
        <v>0</v>
      </c>
    </row>
    <row r="17" spans="1:27" ht="22.5" customHeight="1" thickBot="1">
      <c r="A17" s="48"/>
      <c r="B17" s="49"/>
      <c r="C17" s="49"/>
      <c r="D17" s="49"/>
      <c r="E17" s="83" t="str">
        <f t="shared" si="1"/>
        <v/>
      </c>
      <c r="F17" s="49"/>
      <c r="G17" s="9" t="str">
        <f t="shared" si="2"/>
        <v/>
      </c>
      <c r="H17" s="56"/>
      <c r="J17" s="48"/>
      <c r="K17" s="49"/>
      <c r="L17" s="49"/>
      <c r="M17" s="49"/>
      <c r="N17" s="83" t="str">
        <f t="shared" si="3"/>
        <v/>
      </c>
      <c r="O17" s="49"/>
      <c r="P17" s="9" t="str">
        <f t="shared" si="0"/>
        <v/>
      </c>
      <c r="Q17" s="56"/>
      <c r="S17" s="98"/>
      <c r="T17" s="22">
        <v>4</v>
      </c>
      <c r="U17" s="22" t="s">
        <v>36</v>
      </c>
      <c r="V17" s="151"/>
      <c r="W17" s="154"/>
      <c r="X17" s="157"/>
      <c r="Y17" s="23">
        <f t="shared" si="4"/>
        <v>0</v>
      </c>
      <c r="Z17" s="18">
        <f>COUNTIF($F$13:$F$42,4)</f>
        <v>0</v>
      </c>
      <c r="AA17" s="18">
        <f>COUNTIF($O$13:$O$42,4)</f>
        <v>0</v>
      </c>
    </row>
    <row r="18" spans="1:27" ht="22.5" customHeight="1">
      <c r="A18" s="69"/>
      <c r="B18" s="45"/>
      <c r="C18" s="45"/>
      <c r="D18" s="45"/>
      <c r="E18" s="81" t="str">
        <f t="shared" si="1"/>
        <v/>
      </c>
      <c r="F18" s="45"/>
      <c r="G18" s="6" t="str">
        <f t="shared" si="2"/>
        <v/>
      </c>
      <c r="H18" s="54"/>
      <c r="J18" s="69"/>
      <c r="K18" s="45"/>
      <c r="L18" s="45"/>
      <c r="M18" s="45"/>
      <c r="N18" s="81" t="str">
        <f t="shared" si="3"/>
        <v/>
      </c>
      <c r="O18" s="45"/>
      <c r="P18" s="6" t="str">
        <f t="shared" si="0"/>
        <v/>
      </c>
      <c r="Q18" s="54"/>
      <c r="S18" s="98"/>
      <c r="T18" s="30">
        <v>5</v>
      </c>
      <c r="U18" s="30" t="s">
        <v>37</v>
      </c>
      <c r="V18" s="151"/>
      <c r="W18" s="154"/>
      <c r="X18" s="157"/>
      <c r="Y18" s="23">
        <f t="shared" si="4"/>
        <v>0</v>
      </c>
      <c r="Z18" s="18">
        <f>COUNTIF($F$13:$F$42,5)</f>
        <v>0</v>
      </c>
      <c r="AA18" s="18">
        <f>COUNTIF($O$13:$O$42,5)</f>
        <v>0</v>
      </c>
    </row>
    <row r="19" spans="1:27" ht="22.5" customHeight="1">
      <c r="A19" s="46"/>
      <c r="B19" s="47"/>
      <c r="C19" s="47"/>
      <c r="D19" s="47"/>
      <c r="E19" s="82" t="str">
        <f t="shared" si="1"/>
        <v/>
      </c>
      <c r="F19" s="47"/>
      <c r="G19" s="7" t="str">
        <f t="shared" si="2"/>
        <v/>
      </c>
      <c r="H19" s="55"/>
      <c r="J19" s="46"/>
      <c r="K19" s="47"/>
      <c r="L19" s="47"/>
      <c r="M19" s="47"/>
      <c r="N19" s="82" t="str">
        <f t="shared" si="3"/>
        <v/>
      </c>
      <c r="O19" s="47"/>
      <c r="P19" s="7" t="str">
        <f t="shared" si="0"/>
        <v/>
      </c>
      <c r="Q19" s="55"/>
      <c r="S19" s="98"/>
      <c r="T19" s="24">
        <v>6</v>
      </c>
      <c r="U19" s="24" t="s">
        <v>97</v>
      </c>
      <c r="V19" s="152"/>
      <c r="W19" s="155"/>
      <c r="X19" s="158"/>
      <c r="Y19" s="25">
        <f t="shared" si="4"/>
        <v>0</v>
      </c>
      <c r="Z19" s="18">
        <f>COUNTIF($F$13:$F$42,6)</f>
        <v>0</v>
      </c>
      <c r="AA19" s="18">
        <f>COUNTIF($O$13:$O$42,6)</f>
        <v>0</v>
      </c>
    </row>
    <row r="20" spans="1:27" ht="22.5" customHeight="1">
      <c r="A20" s="46"/>
      <c r="B20" s="47"/>
      <c r="C20" s="47"/>
      <c r="D20" s="47"/>
      <c r="E20" s="82" t="str">
        <f t="shared" si="1"/>
        <v/>
      </c>
      <c r="F20" s="47"/>
      <c r="G20" s="7" t="str">
        <f t="shared" si="2"/>
        <v/>
      </c>
      <c r="H20" s="55"/>
      <c r="J20" s="46"/>
      <c r="K20" s="47"/>
      <c r="L20" s="47"/>
      <c r="M20" s="47"/>
      <c r="N20" s="82" t="str">
        <f t="shared" si="3"/>
        <v/>
      </c>
      <c r="O20" s="47"/>
      <c r="P20" s="7" t="str">
        <f t="shared" si="0"/>
        <v/>
      </c>
      <c r="Q20" s="55"/>
      <c r="S20" s="98"/>
      <c r="T20" s="20">
        <v>7</v>
      </c>
      <c r="U20" s="20" t="s">
        <v>38</v>
      </c>
      <c r="V20" s="150" t="s">
        <v>78</v>
      </c>
      <c r="W20" s="153" t="s">
        <v>59</v>
      </c>
      <c r="X20" s="156" t="s">
        <v>79</v>
      </c>
      <c r="Y20" s="21">
        <f t="shared" si="4"/>
        <v>0</v>
      </c>
      <c r="Z20" s="18">
        <f>COUNTIF($F$13:$F$42,7)</f>
        <v>0</v>
      </c>
      <c r="AA20" s="18">
        <f>COUNTIF($O$13:$O$42,7)</f>
        <v>0</v>
      </c>
    </row>
    <row r="21" spans="1:27" ht="22.5" customHeight="1">
      <c r="A21" s="46"/>
      <c r="B21" s="47"/>
      <c r="C21" s="47"/>
      <c r="D21" s="47"/>
      <c r="E21" s="82" t="str">
        <f t="shared" si="1"/>
        <v/>
      </c>
      <c r="F21" s="47"/>
      <c r="G21" s="7" t="str">
        <f t="shared" si="2"/>
        <v/>
      </c>
      <c r="H21" s="55"/>
      <c r="J21" s="46"/>
      <c r="K21" s="47"/>
      <c r="L21" s="47"/>
      <c r="M21" s="47"/>
      <c r="N21" s="82" t="str">
        <f t="shared" si="3"/>
        <v/>
      </c>
      <c r="O21" s="47"/>
      <c r="P21" s="7" t="str">
        <f t="shared" si="0"/>
        <v/>
      </c>
      <c r="Q21" s="55"/>
      <c r="S21" s="98"/>
      <c r="T21" s="22">
        <v>8</v>
      </c>
      <c r="U21" s="22" t="s">
        <v>41</v>
      </c>
      <c r="V21" s="151"/>
      <c r="W21" s="154"/>
      <c r="X21" s="157"/>
      <c r="Y21" s="23">
        <f t="shared" si="4"/>
        <v>0</v>
      </c>
      <c r="Z21" s="18">
        <f>COUNTIF($F$13:$F$42,8)</f>
        <v>0</v>
      </c>
      <c r="AA21" s="18">
        <f>COUNTIF($O$13:$O$42,8)</f>
        <v>0</v>
      </c>
    </row>
    <row r="22" spans="1:27" ht="22.5" customHeight="1" thickBot="1">
      <c r="A22" s="50"/>
      <c r="B22" s="51"/>
      <c r="C22" s="51"/>
      <c r="D22" s="51"/>
      <c r="E22" s="84" t="str">
        <f t="shared" si="1"/>
        <v/>
      </c>
      <c r="F22" s="51"/>
      <c r="G22" s="8" t="str">
        <f t="shared" si="2"/>
        <v/>
      </c>
      <c r="H22" s="57"/>
      <c r="J22" s="50"/>
      <c r="K22" s="51"/>
      <c r="L22" s="51"/>
      <c r="M22" s="51"/>
      <c r="N22" s="84" t="str">
        <f t="shared" si="3"/>
        <v/>
      </c>
      <c r="O22" s="51"/>
      <c r="P22" s="8" t="str">
        <f t="shared" si="0"/>
        <v/>
      </c>
      <c r="Q22" s="57"/>
      <c r="S22" s="98"/>
      <c r="T22" s="30">
        <v>9</v>
      </c>
      <c r="U22" s="30" t="s">
        <v>42</v>
      </c>
      <c r="V22" s="151"/>
      <c r="W22" s="154"/>
      <c r="X22" s="157"/>
      <c r="Y22" s="23">
        <f t="shared" si="4"/>
        <v>0</v>
      </c>
      <c r="Z22" s="18">
        <f>COUNTIF($F$13:$F$42,9)</f>
        <v>0</v>
      </c>
      <c r="AA22" s="18">
        <f>COUNTIF($O$13:$O$42,9)</f>
        <v>0</v>
      </c>
    </row>
    <row r="23" spans="1:27" ht="22.5" customHeight="1">
      <c r="A23" s="52"/>
      <c r="B23" s="53"/>
      <c r="C23" s="53"/>
      <c r="D23" s="53"/>
      <c r="E23" s="85" t="str">
        <f t="shared" si="1"/>
        <v/>
      </c>
      <c r="F23" s="53"/>
      <c r="G23" s="10" t="str">
        <f t="shared" si="2"/>
        <v/>
      </c>
      <c r="H23" s="58"/>
      <c r="J23" s="52"/>
      <c r="K23" s="53"/>
      <c r="L23" s="53"/>
      <c r="M23" s="53"/>
      <c r="N23" s="85" t="str">
        <f t="shared" si="3"/>
        <v/>
      </c>
      <c r="O23" s="53"/>
      <c r="P23" s="10" t="str">
        <f t="shared" si="0"/>
        <v/>
      </c>
      <c r="Q23" s="58"/>
      <c r="S23" s="98"/>
      <c r="T23" s="24">
        <v>10</v>
      </c>
      <c r="U23" s="24" t="s">
        <v>80</v>
      </c>
      <c r="V23" s="152"/>
      <c r="W23" s="155"/>
      <c r="X23" s="158"/>
      <c r="Y23" s="25">
        <f t="shared" si="4"/>
        <v>0</v>
      </c>
      <c r="Z23" s="18">
        <f>COUNTIF($F$13:$F$42,10)</f>
        <v>0</v>
      </c>
      <c r="AA23" s="18">
        <f>COUNTIF($O$13:$O$42,10)</f>
        <v>0</v>
      </c>
    </row>
    <row r="24" spans="1:27" ht="22.5" customHeight="1">
      <c r="A24" s="46"/>
      <c r="B24" s="47"/>
      <c r="C24" s="47"/>
      <c r="D24" s="47"/>
      <c r="E24" s="82" t="str">
        <f t="shared" si="1"/>
        <v/>
      </c>
      <c r="F24" s="47"/>
      <c r="G24" s="7" t="str">
        <f t="shared" si="2"/>
        <v/>
      </c>
      <c r="H24" s="55"/>
      <c r="J24" s="46"/>
      <c r="K24" s="47"/>
      <c r="L24" s="47"/>
      <c r="M24" s="47"/>
      <c r="N24" s="82" t="str">
        <f t="shared" si="3"/>
        <v/>
      </c>
      <c r="O24" s="47"/>
      <c r="P24" s="7" t="str">
        <f t="shared" si="0"/>
        <v/>
      </c>
      <c r="Q24" s="55"/>
      <c r="S24" s="98"/>
      <c r="T24" s="39">
        <v>11</v>
      </c>
      <c r="U24" s="39" t="s">
        <v>39</v>
      </c>
      <c r="V24" s="150" t="s">
        <v>81</v>
      </c>
      <c r="W24" s="153" t="s">
        <v>59</v>
      </c>
      <c r="X24" s="156" t="s">
        <v>82</v>
      </c>
      <c r="Y24" s="21">
        <f t="shared" si="4"/>
        <v>0</v>
      </c>
      <c r="Z24" s="18">
        <f>COUNTIF($F$13:$F$42,11)</f>
        <v>0</v>
      </c>
      <c r="AA24" s="18">
        <f>COUNTIF($O$13:$O$42,11)</f>
        <v>0</v>
      </c>
    </row>
    <row r="25" spans="1:27" ht="22.5" customHeight="1">
      <c r="A25" s="46"/>
      <c r="B25" s="47"/>
      <c r="C25" s="47"/>
      <c r="D25" s="47"/>
      <c r="E25" s="82" t="str">
        <f t="shared" si="1"/>
        <v/>
      </c>
      <c r="F25" s="47"/>
      <c r="G25" s="7" t="str">
        <f t="shared" si="2"/>
        <v/>
      </c>
      <c r="H25" s="55"/>
      <c r="J25" s="46"/>
      <c r="K25" s="47"/>
      <c r="L25" s="47"/>
      <c r="M25" s="47"/>
      <c r="N25" s="82" t="str">
        <f t="shared" si="3"/>
        <v/>
      </c>
      <c r="O25" s="47"/>
      <c r="P25" s="7" t="str">
        <f t="shared" si="0"/>
        <v/>
      </c>
      <c r="Q25" s="55"/>
      <c r="S25" s="98"/>
      <c r="T25" s="22">
        <v>12</v>
      </c>
      <c r="U25" s="22" t="s">
        <v>43</v>
      </c>
      <c r="V25" s="151"/>
      <c r="W25" s="154"/>
      <c r="X25" s="157"/>
      <c r="Y25" s="23">
        <f t="shared" si="4"/>
        <v>0</v>
      </c>
      <c r="Z25" s="18">
        <f>COUNTIF($F$13:$F$42,12)</f>
        <v>0</v>
      </c>
      <c r="AA25" s="18">
        <f>COUNTIF($O$13:$O$42,12)</f>
        <v>0</v>
      </c>
    </row>
    <row r="26" spans="1:27" ht="22.5" customHeight="1">
      <c r="A26" s="46"/>
      <c r="B26" s="47"/>
      <c r="C26" s="47"/>
      <c r="D26" s="47"/>
      <c r="E26" s="82" t="str">
        <f t="shared" si="1"/>
        <v/>
      </c>
      <c r="F26" s="47"/>
      <c r="G26" s="7" t="str">
        <f t="shared" si="2"/>
        <v/>
      </c>
      <c r="H26" s="55"/>
      <c r="J26" s="46"/>
      <c r="K26" s="47"/>
      <c r="L26" s="47"/>
      <c r="M26" s="47"/>
      <c r="N26" s="82" t="str">
        <f t="shared" si="3"/>
        <v/>
      </c>
      <c r="O26" s="47"/>
      <c r="P26" s="7" t="str">
        <f t="shared" si="0"/>
        <v/>
      </c>
      <c r="Q26" s="55"/>
      <c r="S26" s="98"/>
      <c r="T26" s="22">
        <v>13</v>
      </c>
      <c r="U26" s="22" t="s">
        <v>44</v>
      </c>
      <c r="V26" s="151"/>
      <c r="W26" s="154"/>
      <c r="X26" s="157"/>
      <c r="Y26" s="23">
        <f t="shared" si="4"/>
        <v>0</v>
      </c>
      <c r="Z26" s="18">
        <f>COUNTIF($F$13:$F$42,13)</f>
        <v>0</v>
      </c>
      <c r="AA26" s="18">
        <f>COUNTIF($O$13:$O$42,13)</f>
        <v>0</v>
      </c>
    </row>
    <row r="27" spans="1:27" ht="22.5" customHeight="1" thickBot="1">
      <c r="A27" s="48"/>
      <c r="B27" s="49"/>
      <c r="C27" s="49"/>
      <c r="D27" s="49"/>
      <c r="E27" s="83" t="str">
        <f t="shared" si="1"/>
        <v/>
      </c>
      <c r="F27" s="49"/>
      <c r="G27" s="9" t="str">
        <f t="shared" si="2"/>
        <v/>
      </c>
      <c r="H27" s="56"/>
      <c r="J27" s="48"/>
      <c r="K27" s="49"/>
      <c r="L27" s="49"/>
      <c r="M27" s="49"/>
      <c r="N27" s="83" t="str">
        <f t="shared" si="3"/>
        <v/>
      </c>
      <c r="O27" s="49"/>
      <c r="P27" s="9" t="str">
        <f t="shared" si="0"/>
        <v/>
      </c>
      <c r="Q27" s="56"/>
      <c r="S27" s="98"/>
      <c r="T27" s="22">
        <v>14</v>
      </c>
      <c r="U27" s="22" t="s">
        <v>83</v>
      </c>
      <c r="V27" s="151"/>
      <c r="W27" s="154"/>
      <c r="X27" s="157"/>
      <c r="Y27" s="23">
        <f t="shared" si="4"/>
        <v>0</v>
      </c>
      <c r="Z27" s="18">
        <f>COUNTIF($F$13:$F$42,14)</f>
        <v>0</v>
      </c>
      <c r="AA27" s="18">
        <f>COUNTIF($O$13:$O$42,14)</f>
        <v>0</v>
      </c>
    </row>
    <row r="28" spans="1:27" ht="22.5" customHeight="1">
      <c r="A28" s="69"/>
      <c r="B28" s="45"/>
      <c r="C28" s="45"/>
      <c r="D28" s="45"/>
      <c r="E28" s="81" t="str">
        <f t="shared" si="1"/>
        <v/>
      </c>
      <c r="F28" s="45"/>
      <c r="G28" s="6" t="str">
        <f t="shared" si="2"/>
        <v/>
      </c>
      <c r="H28" s="54"/>
      <c r="J28" s="69"/>
      <c r="K28" s="45"/>
      <c r="L28" s="45"/>
      <c r="M28" s="45"/>
      <c r="N28" s="81" t="str">
        <f t="shared" si="3"/>
        <v/>
      </c>
      <c r="O28" s="45"/>
      <c r="P28" s="6" t="str">
        <f t="shared" si="0"/>
        <v/>
      </c>
      <c r="Q28" s="54"/>
      <c r="S28" s="98"/>
      <c r="T28" s="22">
        <v>15</v>
      </c>
      <c r="U28" s="22" t="s">
        <v>84</v>
      </c>
      <c r="V28" s="151"/>
      <c r="W28" s="154"/>
      <c r="X28" s="157"/>
      <c r="Y28" s="23">
        <f t="shared" si="4"/>
        <v>0</v>
      </c>
      <c r="Z28" s="18">
        <f>COUNTIF($F$13:$F$42,15)</f>
        <v>0</v>
      </c>
      <c r="AA28" s="18">
        <f>COUNTIF($O$13:$O$42,15)</f>
        <v>0</v>
      </c>
    </row>
    <row r="29" spans="1:27" ht="22.5" customHeight="1">
      <c r="A29" s="46"/>
      <c r="B29" s="47"/>
      <c r="C29" s="47"/>
      <c r="D29" s="47"/>
      <c r="E29" s="82" t="str">
        <f t="shared" si="1"/>
        <v/>
      </c>
      <c r="F29" s="47"/>
      <c r="G29" s="7" t="str">
        <f t="shared" si="2"/>
        <v/>
      </c>
      <c r="H29" s="55"/>
      <c r="J29" s="46"/>
      <c r="K29" s="47"/>
      <c r="L29" s="47"/>
      <c r="M29" s="47"/>
      <c r="N29" s="82" t="str">
        <f t="shared" si="3"/>
        <v/>
      </c>
      <c r="O29" s="47"/>
      <c r="P29" s="7" t="str">
        <f t="shared" si="0"/>
        <v/>
      </c>
      <c r="Q29" s="55"/>
      <c r="S29" s="98"/>
      <c r="T29" s="22">
        <v>16</v>
      </c>
      <c r="U29" s="22" t="s">
        <v>85</v>
      </c>
      <c r="V29" s="151"/>
      <c r="W29" s="154"/>
      <c r="X29" s="157"/>
      <c r="Y29" s="23">
        <f t="shared" si="4"/>
        <v>0</v>
      </c>
      <c r="Z29" s="18">
        <f>COUNTIF($F$13:$F$42,16)</f>
        <v>0</v>
      </c>
      <c r="AA29" s="18">
        <f>COUNTIF($O$13:$O$42,16)</f>
        <v>0</v>
      </c>
    </row>
    <row r="30" spans="1:27" ht="22.5" customHeight="1">
      <c r="A30" s="46"/>
      <c r="B30" s="47"/>
      <c r="C30" s="47"/>
      <c r="D30" s="47"/>
      <c r="E30" s="82" t="str">
        <f t="shared" si="1"/>
        <v/>
      </c>
      <c r="F30" s="47"/>
      <c r="G30" s="7" t="str">
        <f t="shared" si="2"/>
        <v/>
      </c>
      <c r="H30" s="55"/>
      <c r="J30" s="46"/>
      <c r="K30" s="47"/>
      <c r="L30" s="47"/>
      <c r="M30" s="47"/>
      <c r="N30" s="82" t="str">
        <f t="shared" si="3"/>
        <v/>
      </c>
      <c r="O30" s="47"/>
      <c r="P30" s="7" t="str">
        <f t="shared" si="0"/>
        <v/>
      </c>
      <c r="Q30" s="55"/>
      <c r="S30" s="98"/>
      <c r="T30" s="22">
        <v>17</v>
      </c>
      <c r="U30" s="22" t="s">
        <v>40</v>
      </c>
      <c r="V30" s="151"/>
      <c r="W30" s="154"/>
      <c r="X30" s="157"/>
      <c r="Y30" s="23">
        <f t="shared" si="4"/>
        <v>0</v>
      </c>
      <c r="Z30" s="18">
        <f>COUNTIF($F$13:$F$42,17)</f>
        <v>0</v>
      </c>
      <c r="AA30" s="18">
        <f>COUNTIF($O$13:$O$42,17)</f>
        <v>0</v>
      </c>
    </row>
    <row r="31" spans="1:27" ht="22.5" customHeight="1" thickBot="1">
      <c r="A31" s="46"/>
      <c r="B31" s="47"/>
      <c r="C31" s="47"/>
      <c r="D31" s="47"/>
      <c r="E31" s="82" t="str">
        <f t="shared" si="1"/>
        <v/>
      </c>
      <c r="F31" s="47"/>
      <c r="G31" s="7" t="str">
        <f t="shared" si="2"/>
        <v/>
      </c>
      <c r="H31" s="55"/>
      <c r="J31" s="46"/>
      <c r="K31" s="47"/>
      <c r="L31" s="47"/>
      <c r="M31" s="47"/>
      <c r="N31" s="82" t="str">
        <f t="shared" si="3"/>
        <v/>
      </c>
      <c r="O31" s="47"/>
      <c r="P31" s="7" t="str">
        <f t="shared" si="0"/>
        <v/>
      </c>
      <c r="Q31" s="55"/>
      <c r="S31" s="99"/>
      <c r="T31" s="26">
        <v>18</v>
      </c>
      <c r="U31" s="26" t="s">
        <v>45</v>
      </c>
      <c r="V31" s="168"/>
      <c r="W31" s="169"/>
      <c r="X31" s="162"/>
      <c r="Y31" s="27">
        <f t="shared" si="4"/>
        <v>0</v>
      </c>
      <c r="Z31" s="18">
        <f>COUNTIF($F$13:$F$42,18)</f>
        <v>0</v>
      </c>
      <c r="AA31" s="18">
        <f>COUNTIF($O$13:$O$42,18)</f>
        <v>0</v>
      </c>
    </row>
    <row r="32" spans="1:27" ht="22.5" customHeight="1" thickBot="1">
      <c r="A32" s="50"/>
      <c r="B32" s="51"/>
      <c r="C32" s="51"/>
      <c r="D32" s="51"/>
      <c r="E32" s="84" t="str">
        <f t="shared" si="1"/>
        <v/>
      </c>
      <c r="F32" s="51"/>
      <c r="G32" s="8" t="str">
        <f t="shared" si="2"/>
        <v/>
      </c>
      <c r="H32" s="57"/>
      <c r="J32" s="50"/>
      <c r="K32" s="51"/>
      <c r="L32" s="51"/>
      <c r="M32" s="51"/>
      <c r="N32" s="84" t="str">
        <f t="shared" si="3"/>
        <v/>
      </c>
      <c r="O32" s="51"/>
      <c r="P32" s="8" t="str">
        <f t="shared" si="0"/>
        <v/>
      </c>
      <c r="Q32" s="57"/>
      <c r="S32" s="159" t="s">
        <v>32</v>
      </c>
      <c r="T32" s="28">
        <v>21</v>
      </c>
      <c r="U32" s="28" t="s">
        <v>46</v>
      </c>
      <c r="V32" s="163" t="s">
        <v>62</v>
      </c>
      <c r="W32" s="164" t="s">
        <v>59</v>
      </c>
      <c r="X32" s="166" t="s">
        <v>63</v>
      </c>
      <c r="Y32" s="29">
        <f t="shared" si="4"/>
        <v>0</v>
      </c>
      <c r="Z32" s="18">
        <f>COUNTIF($F$13:$F$42,21)</f>
        <v>0</v>
      </c>
      <c r="AA32" s="18">
        <f>COUNTIF($O$13:$O$42,21)</f>
        <v>0</v>
      </c>
    </row>
    <row r="33" spans="1:27" ht="22.5" customHeight="1">
      <c r="A33" s="52"/>
      <c r="B33" s="53"/>
      <c r="C33" s="53"/>
      <c r="D33" s="53"/>
      <c r="E33" s="85" t="str">
        <f t="shared" si="1"/>
        <v/>
      </c>
      <c r="F33" s="53"/>
      <c r="G33" s="10" t="str">
        <f t="shared" si="2"/>
        <v/>
      </c>
      <c r="H33" s="58"/>
      <c r="J33" s="52"/>
      <c r="K33" s="53"/>
      <c r="L33" s="53"/>
      <c r="M33" s="53"/>
      <c r="N33" s="85" t="str">
        <f t="shared" si="3"/>
        <v/>
      </c>
      <c r="O33" s="53"/>
      <c r="P33" s="10" t="str">
        <f t="shared" si="0"/>
        <v/>
      </c>
      <c r="Q33" s="58"/>
      <c r="S33" s="98"/>
      <c r="T33" s="22">
        <v>22</v>
      </c>
      <c r="U33" s="22" t="s">
        <v>47</v>
      </c>
      <c r="V33" s="151"/>
      <c r="W33" s="154"/>
      <c r="X33" s="157"/>
      <c r="Y33" s="23">
        <f t="shared" si="4"/>
        <v>0</v>
      </c>
      <c r="Z33" s="18">
        <f>COUNTIF($F$13:$F$42,22)</f>
        <v>0</v>
      </c>
      <c r="AA33" s="18">
        <f>COUNTIF($O$13:$O$42,22)</f>
        <v>0</v>
      </c>
    </row>
    <row r="34" spans="1:27" ht="22.5" customHeight="1">
      <c r="A34" s="46"/>
      <c r="B34" s="47"/>
      <c r="C34" s="47"/>
      <c r="D34" s="47"/>
      <c r="E34" s="82" t="str">
        <f t="shared" si="1"/>
        <v/>
      </c>
      <c r="F34" s="47"/>
      <c r="G34" s="7" t="str">
        <f t="shared" si="2"/>
        <v/>
      </c>
      <c r="H34" s="55"/>
      <c r="J34" s="46"/>
      <c r="K34" s="47"/>
      <c r="L34" s="47"/>
      <c r="M34" s="47"/>
      <c r="N34" s="82" t="str">
        <f t="shared" si="3"/>
        <v/>
      </c>
      <c r="O34" s="47"/>
      <c r="P34" s="7" t="str">
        <f t="shared" si="0"/>
        <v/>
      </c>
      <c r="Q34" s="55"/>
      <c r="S34" s="98"/>
      <c r="T34" s="22">
        <v>23</v>
      </c>
      <c r="U34" s="22" t="s">
        <v>48</v>
      </c>
      <c r="V34" s="151"/>
      <c r="W34" s="154"/>
      <c r="X34" s="157"/>
      <c r="Y34" s="23">
        <f t="shared" si="4"/>
        <v>0</v>
      </c>
      <c r="Z34" s="18">
        <f>COUNTIF($F$13:$F$42,23)</f>
        <v>0</v>
      </c>
      <c r="AA34" s="18">
        <f>COUNTIF($O$13:$O$42,23)</f>
        <v>0</v>
      </c>
    </row>
    <row r="35" spans="1:27" ht="22.5" customHeight="1">
      <c r="A35" s="46"/>
      <c r="B35" s="47"/>
      <c r="C35" s="47"/>
      <c r="D35" s="47"/>
      <c r="E35" s="82" t="str">
        <f t="shared" si="1"/>
        <v/>
      </c>
      <c r="F35" s="47"/>
      <c r="G35" s="7" t="str">
        <f t="shared" si="2"/>
        <v/>
      </c>
      <c r="H35" s="55"/>
      <c r="J35" s="46"/>
      <c r="K35" s="47"/>
      <c r="L35" s="47"/>
      <c r="M35" s="47"/>
      <c r="N35" s="82" t="str">
        <f t="shared" si="3"/>
        <v/>
      </c>
      <c r="O35" s="47"/>
      <c r="P35" s="7" t="str">
        <f t="shared" si="0"/>
        <v/>
      </c>
      <c r="Q35" s="55"/>
      <c r="S35" s="98"/>
      <c r="T35" s="22">
        <v>24</v>
      </c>
      <c r="U35" s="22" t="s">
        <v>49</v>
      </c>
      <c r="V35" s="151"/>
      <c r="W35" s="154"/>
      <c r="X35" s="157"/>
      <c r="Y35" s="23">
        <f t="shared" si="4"/>
        <v>0</v>
      </c>
      <c r="Z35" s="18">
        <f>COUNTIF($F$13:$F$42,24)</f>
        <v>0</v>
      </c>
      <c r="AA35" s="18">
        <f>COUNTIF($O$13:$O$42,24)</f>
        <v>0</v>
      </c>
    </row>
    <row r="36" spans="1:27" ht="22.5" customHeight="1">
      <c r="A36" s="46"/>
      <c r="B36" s="47"/>
      <c r="C36" s="47"/>
      <c r="D36" s="47"/>
      <c r="E36" s="82" t="str">
        <f t="shared" si="1"/>
        <v/>
      </c>
      <c r="F36" s="47"/>
      <c r="G36" s="7" t="str">
        <f t="shared" si="2"/>
        <v/>
      </c>
      <c r="H36" s="55"/>
      <c r="J36" s="46"/>
      <c r="K36" s="47"/>
      <c r="L36" s="47"/>
      <c r="M36" s="47"/>
      <c r="N36" s="82" t="str">
        <f t="shared" si="3"/>
        <v/>
      </c>
      <c r="O36" s="47"/>
      <c r="P36" s="7" t="str">
        <f t="shared" si="0"/>
        <v/>
      </c>
      <c r="Q36" s="55"/>
      <c r="S36" s="98"/>
      <c r="T36" s="30">
        <v>25</v>
      </c>
      <c r="U36" s="30" t="s">
        <v>50</v>
      </c>
      <c r="V36" s="151"/>
      <c r="W36" s="154"/>
      <c r="X36" s="157"/>
      <c r="Y36" s="23">
        <f t="shared" si="4"/>
        <v>0</v>
      </c>
      <c r="Z36" s="18">
        <f>COUNTIF($F$13:$F$42,25)</f>
        <v>0</v>
      </c>
      <c r="AA36" s="18">
        <f>COUNTIF($O$13:$O$42,25)</f>
        <v>0</v>
      </c>
    </row>
    <row r="37" spans="1:27" ht="22.5" customHeight="1" thickBot="1">
      <c r="A37" s="48"/>
      <c r="B37" s="49"/>
      <c r="C37" s="49"/>
      <c r="D37" s="49"/>
      <c r="E37" s="83" t="str">
        <f t="shared" si="1"/>
        <v/>
      </c>
      <c r="F37" s="49"/>
      <c r="G37" s="9" t="str">
        <f t="shared" si="2"/>
        <v/>
      </c>
      <c r="H37" s="56"/>
      <c r="J37" s="48"/>
      <c r="K37" s="49"/>
      <c r="L37" s="49"/>
      <c r="M37" s="49"/>
      <c r="N37" s="83" t="str">
        <f t="shared" si="3"/>
        <v/>
      </c>
      <c r="O37" s="49"/>
      <c r="P37" s="9" t="str">
        <f t="shared" si="0"/>
        <v/>
      </c>
      <c r="Q37" s="56"/>
      <c r="S37" s="98"/>
      <c r="T37" s="24">
        <v>26</v>
      </c>
      <c r="U37" s="24" t="s">
        <v>98</v>
      </c>
      <c r="V37" s="152"/>
      <c r="W37" s="155"/>
      <c r="X37" s="158"/>
      <c r="Y37" s="25">
        <f t="shared" si="4"/>
        <v>0</v>
      </c>
      <c r="Z37" s="18">
        <f>COUNTIF($F$13:$F$42,26)</f>
        <v>0</v>
      </c>
      <c r="AA37" s="18">
        <f>COUNTIF($O$13:$O$42,26)</f>
        <v>0</v>
      </c>
    </row>
    <row r="38" spans="1:27" ht="22.5" customHeight="1">
      <c r="A38" s="69"/>
      <c r="B38" s="45"/>
      <c r="C38" s="45"/>
      <c r="D38" s="45"/>
      <c r="E38" s="81" t="str">
        <f t="shared" si="1"/>
        <v/>
      </c>
      <c r="F38" s="45"/>
      <c r="G38" s="6" t="str">
        <f t="shared" si="2"/>
        <v/>
      </c>
      <c r="H38" s="54"/>
      <c r="J38" s="69"/>
      <c r="K38" s="45"/>
      <c r="L38" s="45"/>
      <c r="M38" s="45"/>
      <c r="N38" s="81" t="str">
        <f t="shared" si="3"/>
        <v/>
      </c>
      <c r="O38" s="45"/>
      <c r="P38" s="6" t="str">
        <f t="shared" si="0"/>
        <v/>
      </c>
      <c r="Q38" s="54"/>
      <c r="S38" s="98"/>
      <c r="T38" s="20">
        <v>27</v>
      </c>
      <c r="U38" s="20" t="s">
        <v>51</v>
      </c>
      <c r="V38" s="150" t="s">
        <v>100</v>
      </c>
      <c r="W38" s="153" t="s">
        <v>102</v>
      </c>
      <c r="X38" s="156" t="s">
        <v>101</v>
      </c>
      <c r="Y38" s="21">
        <f t="shared" si="4"/>
        <v>0</v>
      </c>
      <c r="Z38" s="18">
        <f>COUNTIF($F$13:$F$42,27)</f>
        <v>0</v>
      </c>
      <c r="AA38" s="18">
        <f>COUNTIF($O$13:$O$42,27)</f>
        <v>0</v>
      </c>
    </row>
    <row r="39" spans="1:27" ht="22.5" customHeight="1">
      <c r="A39" s="46"/>
      <c r="B39" s="47"/>
      <c r="C39" s="47"/>
      <c r="D39" s="47"/>
      <c r="E39" s="82" t="str">
        <f t="shared" si="1"/>
        <v/>
      </c>
      <c r="F39" s="47"/>
      <c r="G39" s="7" t="str">
        <f t="shared" si="2"/>
        <v/>
      </c>
      <c r="H39" s="55"/>
      <c r="J39" s="46"/>
      <c r="K39" s="47"/>
      <c r="L39" s="47"/>
      <c r="M39" s="47"/>
      <c r="N39" s="82" t="str">
        <f t="shared" si="3"/>
        <v/>
      </c>
      <c r="O39" s="47"/>
      <c r="P39" s="7" t="str">
        <f t="shared" si="0"/>
        <v/>
      </c>
      <c r="Q39" s="55"/>
      <c r="S39" s="98"/>
      <c r="T39" s="22">
        <v>28</v>
      </c>
      <c r="U39" s="22" t="s">
        <v>52</v>
      </c>
      <c r="V39" s="151"/>
      <c r="W39" s="160"/>
      <c r="X39" s="157"/>
      <c r="Y39" s="23">
        <f t="shared" si="4"/>
        <v>0</v>
      </c>
      <c r="Z39" s="18">
        <f>COUNTIF($F$13:$F$42,28)</f>
        <v>0</v>
      </c>
      <c r="AA39" s="18">
        <f>COUNTIF($O$13:$O$42,28)</f>
        <v>0</v>
      </c>
    </row>
    <row r="40" spans="1:27" ht="22.5" customHeight="1">
      <c r="A40" s="46"/>
      <c r="B40" s="47"/>
      <c r="C40" s="47"/>
      <c r="D40" s="47"/>
      <c r="E40" s="82" t="str">
        <f t="shared" si="1"/>
        <v/>
      </c>
      <c r="F40" s="47"/>
      <c r="G40" s="7" t="str">
        <f t="shared" si="2"/>
        <v/>
      </c>
      <c r="H40" s="55"/>
      <c r="J40" s="46"/>
      <c r="K40" s="47"/>
      <c r="L40" s="47"/>
      <c r="M40" s="47"/>
      <c r="N40" s="82" t="str">
        <f t="shared" si="3"/>
        <v/>
      </c>
      <c r="O40" s="47"/>
      <c r="P40" s="7" t="str">
        <f t="shared" si="0"/>
        <v/>
      </c>
      <c r="Q40" s="55"/>
      <c r="S40" s="98"/>
      <c r="T40" s="30">
        <v>29</v>
      </c>
      <c r="U40" s="30" t="s">
        <v>53</v>
      </c>
      <c r="V40" s="151"/>
      <c r="W40" s="160"/>
      <c r="X40" s="157"/>
      <c r="Y40" s="80">
        <f t="shared" si="4"/>
        <v>0</v>
      </c>
      <c r="Z40" s="18">
        <f>COUNTIF($F$13:$F$42,29)</f>
        <v>0</v>
      </c>
      <c r="AA40" s="18">
        <f>COUNTIF($O$13:$O$42,29)</f>
        <v>0</v>
      </c>
    </row>
    <row r="41" spans="1:27" ht="22.5" customHeight="1">
      <c r="A41" s="46"/>
      <c r="B41" s="47"/>
      <c r="C41" s="47"/>
      <c r="D41" s="47"/>
      <c r="E41" s="82" t="str">
        <f t="shared" si="1"/>
        <v/>
      </c>
      <c r="F41" s="47"/>
      <c r="G41" s="7" t="str">
        <f t="shared" si="2"/>
        <v/>
      </c>
      <c r="H41" s="55"/>
      <c r="J41" s="46"/>
      <c r="K41" s="47"/>
      <c r="L41" s="47"/>
      <c r="M41" s="47"/>
      <c r="N41" s="82" t="str">
        <f t="shared" si="3"/>
        <v/>
      </c>
      <c r="O41" s="47"/>
      <c r="P41" s="7" t="str">
        <f t="shared" si="0"/>
        <v/>
      </c>
      <c r="Q41" s="55"/>
      <c r="S41" s="98"/>
      <c r="T41" s="24">
        <v>30</v>
      </c>
      <c r="U41" s="24" t="s">
        <v>99</v>
      </c>
      <c r="V41" s="152"/>
      <c r="W41" s="155"/>
      <c r="X41" s="158"/>
      <c r="Y41" s="25">
        <f t="shared" si="4"/>
        <v>0</v>
      </c>
      <c r="Z41" s="18">
        <f>COUNTIF($F$13:$F$42,30)</f>
        <v>0</v>
      </c>
      <c r="AA41" s="18">
        <f>COUNTIF($O$13:$O$42,30)</f>
        <v>0</v>
      </c>
    </row>
    <row r="42" spans="1:27" ht="22.5" customHeight="1" thickBot="1">
      <c r="A42" s="50"/>
      <c r="B42" s="51"/>
      <c r="C42" s="51"/>
      <c r="D42" s="51"/>
      <c r="E42" s="84" t="str">
        <f t="shared" si="1"/>
        <v/>
      </c>
      <c r="F42" s="51"/>
      <c r="G42" s="8" t="str">
        <f t="shared" si="2"/>
        <v/>
      </c>
      <c r="H42" s="57"/>
      <c r="J42" s="50"/>
      <c r="K42" s="51"/>
      <c r="L42" s="51"/>
      <c r="M42" s="51"/>
      <c r="N42" s="84" t="str">
        <f t="shared" si="3"/>
        <v/>
      </c>
      <c r="O42" s="51"/>
      <c r="P42" s="8" t="str">
        <f t="shared" si="0"/>
        <v/>
      </c>
      <c r="Q42" s="57"/>
      <c r="S42" s="98"/>
      <c r="T42" s="39">
        <v>31</v>
      </c>
      <c r="U42" s="39" t="s">
        <v>54</v>
      </c>
      <c r="V42" s="150" t="s">
        <v>87</v>
      </c>
      <c r="W42" s="153" t="s">
        <v>59</v>
      </c>
      <c r="X42" s="156" t="s">
        <v>88</v>
      </c>
      <c r="Y42" s="72">
        <f t="shared" ref="Y42:Y47" si="5">Z42+AA42</f>
        <v>0</v>
      </c>
      <c r="Z42" s="18">
        <f>COUNTIF($F$13:$F$42,31)</f>
        <v>0</v>
      </c>
      <c r="AA42" s="18">
        <f>COUNTIF($O$13:$O$42,31)</f>
        <v>0</v>
      </c>
    </row>
    <row r="43" spans="1:27" ht="22.5" customHeight="1" thickBot="1">
      <c r="G43" s="1" t="str">
        <f t="shared" si="2"/>
        <v/>
      </c>
      <c r="P43" s="1" t="str">
        <f t="shared" si="0"/>
        <v/>
      </c>
      <c r="S43" s="98"/>
      <c r="T43" s="22">
        <v>32</v>
      </c>
      <c r="U43" s="22" t="s">
        <v>55</v>
      </c>
      <c r="V43" s="151"/>
      <c r="W43" s="160"/>
      <c r="X43" s="157"/>
      <c r="Y43" s="23">
        <f t="shared" si="5"/>
        <v>0</v>
      </c>
      <c r="Z43" s="18">
        <f>COUNTIF($F$13:$F$42,32)</f>
        <v>0</v>
      </c>
      <c r="AA43" s="18">
        <f>COUNTIF($O$13:$O$42,32)</f>
        <v>0</v>
      </c>
    </row>
    <row r="44" spans="1:27" ht="22.5" customHeight="1" thickBot="1">
      <c r="A44" s="109" t="s">
        <v>24</v>
      </c>
      <c r="B44" s="110"/>
      <c r="S44" s="98"/>
      <c r="T44" s="22">
        <v>33</v>
      </c>
      <c r="U44" s="22" t="s">
        <v>89</v>
      </c>
      <c r="V44" s="151"/>
      <c r="W44" s="160"/>
      <c r="X44" s="157"/>
      <c r="Y44" s="23">
        <f t="shared" si="5"/>
        <v>0</v>
      </c>
      <c r="Z44" s="18">
        <f>COUNTIF($F$13:$F$42,33)</f>
        <v>0</v>
      </c>
      <c r="AA44" s="18">
        <f>COUNTIF($O$13:$O$42,33)</f>
        <v>0</v>
      </c>
    </row>
    <row r="45" spans="1:27" ht="41.25" customHeight="1" thickBot="1">
      <c r="A45" s="2" t="s">
        <v>71</v>
      </c>
      <c r="B45" s="4" t="s">
        <v>3</v>
      </c>
      <c r="C45" s="4" t="s">
        <v>6</v>
      </c>
      <c r="D45" s="4" t="s">
        <v>7</v>
      </c>
      <c r="E45" s="4" t="s">
        <v>8</v>
      </c>
      <c r="F45" s="4" t="s">
        <v>9</v>
      </c>
      <c r="G45" s="5" t="s">
        <v>10</v>
      </c>
      <c r="H45" s="3" t="s">
        <v>5</v>
      </c>
      <c r="J45" s="2" t="s">
        <v>71</v>
      </c>
      <c r="K45" s="4" t="s">
        <v>3</v>
      </c>
      <c r="L45" s="4" t="s">
        <v>6</v>
      </c>
      <c r="M45" s="4" t="s">
        <v>7</v>
      </c>
      <c r="N45" s="4" t="s">
        <v>8</v>
      </c>
      <c r="O45" s="4" t="s">
        <v>9</v>
      </c>
      <c r="P45" s="5" t="s">
        <v>10</v>
      </c>
      <c r="Q45" s="3" t="s">
        <v>5</v>
      </c>
      <c r="S45" s="99"/>
      <c r="T45" s="22">
        <v>34</v>
      </c>
      <c r="U45" s="22" t="s">
        <v>56</v>
      </c>
      <c r="V45" s="161"/>
      <c r="W45" s="169"/>
      <c r="X45" s="162"/>
      <c r="Y45" s="23">
        <f t="shared" si="5"/>
        <v>0</v>
      </c>
      <c r="Z45" s="18">
        <f>COUNTIF($F$13:$F$42,34)</f>
        <v>0</v>
      </c>
      <c r="AA45" s="18">
        <f>COUNTIF($O$13:$O$42,34)</f>
        <v>0</v>
      </c>
    </row>
    <row r="46" spans="1:27" ht="22.5" customHeight="1">
      <c r="A46" s="69"/>
      <c r="B46" s="45"/>
      <c r="C46" s="118"/>
      <c r="D46" s="45"/>
      <c r="E46" s="121" t="str">
        <f>IF(B46="","",$C$4)</f>
        <v/>
      </c>
      <c r="F46" s="118"/>
      <c r="G46" s="91" t="str">
        <f>IF(F46="","",VLOOKUP(F46,$T$46:$U$47,2,0))</f>
        <v/>
      </c>
      <c r="H46" s="115"/>
      <c r="J46" s="69"/>
      <c r="K46" s="45"/>
      <c r="L46" s="118"/>
      <c r="M46" s="45"/>
      <c r="N46" s="121" t="str">
        <f>IF(K46="","",$C$4)</f>
        <v/>
      </c>
      <c r="O46" s="118"/>
      <c r="P46" s="91" t="str">
        <f t="shared" ref="P46" si="6">IF(O46="","",VLOOKUP(O46,$T$46:$U$47,2,0))</f>
        <v/>
      </c>
      <c r="Q46" s="115"/>
      <c r="S46" s="64" t="s">
        <v>31</v>
      </c>
      <c r="T46" s="28">
        <v>19</v>
      </c>
      <c r="U46" s="28" t="s">
        <v>57</v>
      </c>
      <c r="V46" s="163" t="s">
        <v>64</v>
      </c>
      <c r="W46" s="164" t="s">
        <v>86</v>
      </c>
      <c r="X46" s="166" t="s">
        <v>90</v>
      </c>
      <c r="Y46" s="29">
        <f t="shared" si="5"/>
        <v>0</v>
      </c>
      <c r="Z46" s="18">
        <f>COUNTIF($F$46:$F$57,19)</f>
        <v>0</v>
      </c>
      <c r="AA46" s="18">
        <f>COUNTIF($O$46:$O$57,19)</f>
        <v>0</v>
      </c>
    </row>
    <row r="47" spans="1:27" ht="22.5" customHeight="1" thickBot="1">
      <c r="A47" s="46"/>
      <c r="B47" s="47"/>
      <c r="C47" s="119"/>
      <c r="D47" s="47"/>
      <c r="E47" s="122" t="str">
        <f t="shared" ref="E46:E57" si="7">IF(B47="","",$C$4)</f>
        <v/>
      </c>
      <c r="F47" s="119"/>
      <c r="G47" s="92"/>
      <c r="H47" s="116"/>
      <c r="J47" s="46"/>
      <c r="K47" s="47"/>
      <c r="L47" s="119"/>
      <c r="M47" s="47"/>
      <c r="N47" s="122" t="str">
        <f t="shared" ref="N46:N57" si="8">IF(K47="","",$C$4)</f>
        <v/>
      </c>
      <c r="O47" s="119"/>
      <c r="P47" s="92"/>
      <c r="Q47" s="116"/>
      <c r="S47" s="65" t="s">
        <v>32</v>
      </c>
      <c r="T47" s="73">
        <v>35</v>
      </c>
      <c r="U47" s="73" t="s">
        <v>91</v>
      </c>
      <c r="V47" s="161"/>
      <c r="W47" s="165"/>
      <c r="X47" s="167"/>
      <c r="Y47" s="27">
        <f t="shared" si="5"/>
        <v>0</v>
      </c>
      <c r="Z47" s="18">
        <f>COUNTIF($F$46:$F$57,35)</f>
        <v>0</v>
      </c>
      <c r="AA47" s="18">
        <f>COUNTIF($O$46:$O$57,35)</f>
        <v>0</v>
      </c>
    </row>
    <row r="48" spans="1:27" ht="22.5" customHeight="1">
      <c r="A48" s="46"/>
      <c r="B48" s="47"/>
      <c r="C48" s="119"/>
      <c r="D48" s="47"/>
      <c r="E48" s="122" t="str">
        <f t="shared" si="7"/>
        <v/>
      </c>
      <c r="F48" s="119"/>
      <c r="G48" s="92"/>
      <c r="H48" s="116"/>
      <c r="J48" s="46"/>
      <c r="K48" s="47"/>
      <c r="L48" s="119"/>
      <c r="M48" s="47"/>
      <c r="N48" s="122" t="str">
        <f t="shared" si="8"/>
        <v/>
      </c>
      <c r="O48" s="119"/>
      <c r="P48" s="92"/>
      <c r="Q48" s="116"/>
    </row>
    <row r="49" spans="1:17" ht="22.5" customHeight="1" thickBot="1">
      <c r="A49" s="50"/>
      <c r="B49" s="51"/>
      <c r="C49" s="120"/>
      <c r="D49" s="51"/>
      <c r="E49" s="123" t="str">
        <f t="shared" si="7"/>
        <v/>
      </c>
      <c r="F49" s="120"/>
      <c r="G49" s="93"/>
      <c r="H49" s="117"/>
      <c r="J49" s="50"/>
      <c r="K49" s="51"/>
      <c r="L49" s="120"/>
      <c r="M49" s="51"/>
      <c r="N49" s="123" t="str">
        <f t="shared" si="8"/>
        <v/>
      </c>
      <c r="O49" s="120"/>
      <c r="P49" s="93"/>
      <c r="Q49" s="117"/>
    </row>
    <row r="50" spans="1:17" ht="22.5" customHeight="1">
      <c r="A50" s="69"/>
      <c r="B50" s="45"/>
      <c r="C50" s="118"/>
      <c r="D50" s="45"/>
      <c r="E50" s="121" t="str">
        <f t="shared" si="7"/>
        <v/>
      </c>
      <c r="F50" s="118"/>
      <c r="G50" s="91" t="str">
        <f t="shared" ref="G50" si="9">IF(F50="","",VLOOKUP(F50,$T$46:$U$47,2,0))</f>
        <v/>
      </c>
      <c r="H50" s="115"/>
      <c r="J50" s="69"/>
      <c r="K50" s="45"/>
      <c r="L50" s="118"/>
      <c r="M50" s="45"/>
      <c r="N50" s="121" t="str">
        <f t="shared" si="8"/>
        <v/>
      </c>
      <c r="O50" s="118"/>
      <c r="P50" s="91" t="str">
        <f t="shared" ref="P50" si="10">IF(O50="","",VLOOKUP(O50,$T$46:$U$47,2,0))</f>
        <v/>
      </c>
      <c r="Q50" s="115"/>
    </row>
    <row r="51" spans="1:17" ht="22.5" customHeight="1">
      <c r="A51" s="46"/>
      <c r="B51" s="47"/>
      <c r="C51" s="119"/>
      <c r="D51" s="47"/>
      <c r="E51" s="122" t="str">
        <f t="shared" si="7"/>
        <v/>
      </c>
      <c r="F51" s="119"/>
      <c r="G51" s="92"/>
      <c r="H51" s="116"/>
      <c r="J51" s="46"/>
      <c r="K51" s="47"/>
      <c r="L51" s="119"/>
      <c r="M51" s="47"/>
      <c r="N51" s="122" t="str">
        <f t="shared" si="8"/>
        <v/>
      </c>
      <c r="O51" s="119"/>
      <c r="P51" s="92"/>
      <c r="Q51" s="116"/>
    </row>
    <row r="52" spans="1:17" ht="22.5" customHeight="1">
      <c r="A52" s="46"/>
      <c r="B52" s="47"/>
      <c r="C52" s="119"/>
      <c r="D52" s="47"/>
      <c r="E52" s="122" t="str">
        <f t="shared" si="7"/>
        <v/>
      </c>
      <c r="F52" s="119"/>
      <c r="G52" s="92"/>
      <c r="H52" s="116"/>
      <c r="J52" s="46"/>
      <c r="K52" s="47"/>
      <c r="L52" s="119"/>
      <c r="M52" s="47"/>
      <c r="N52" s="122" t="str">
        <f t="shared" si="8"/>
        <v/>
      </c>
      <c r="O52" s="119"/>
      <c r="P52" s="92"/>
      <c r="Q52" s="116"/>
    </row>
    <row r="53" spans="1:17" ht="22.5" customHeight="1" thickBot="1">
      <c r="A53" s="50"/>
      <c r="B53" s="51"/>
      <c r="C53" s="120"/>
      <c r="D53" s="51"/>
      <c r="E53" s="123" t="str">
        <f t="shared" si="7"/>
        <v/>
      </c>
      <c r="F53" s="120"/>
      <c r="G53" s="93"/>
      <c r="H53" s="117"/>
      <c r="J53" s="50"/>
      <c r="K53" s="51"/>
      <c r="L53" s="120"/>
      <c r="M53" s="51"/>
      <c r="N53" s="123" t="str">
        <f t="shared" si="8"/>
        <v/>
      </c>
      <c r="O53" s="120"/>
      <c r="P53" s="93"/>
      <c r="Q53" s="117"/>
    </row>
    <row r="54" spans="1:17" ht="22.5" customHeight="1">
      <c r="A54" s="69"/>
      <c r="B54" s="45"/>
      <c r="C54" s="118"/>
      <c r="D54" s="45"/>
      <c r="E54" s="121" t="str">
        <f t="shared" si="7"/>
        <v/>
      </c>
      <c r="F54" s="118"/>
      <c r="G54" s="91" t="str">
        <f t="shared" ref="G54" si="11">IF(F54="","",VLOOKUP(F54,$T$46:$U$47,2,0))</f>
        <v/>
      </c>
      <c r="H54" s="115"/>
      <c r="J54" s="69"/>
      <c r="K54" s="45"/>
      <c r="L54" s="118"/>
      <c r="M54" s="45"/>
      <c r="N54" s="121" t="str">
        <f t="shared" si="8"/>
        <v/>
      </c>
      <c r="O54" s="118"/>
      <c r="P54" s="91" t="str">
        <f t="shared" ref="P54" si="12">IF(O54="","",VLOOKUP(O54,$T$46:$U$47,2,0))</f>
        <v/>
      </c>
      <c r="Q54" s="115"/>
    </row>
    <row r="55" spans="1:17" ht="22.5" customHeight="1">
      <c r="A55" s="46"/>
      <c r="B55" s="47"/>
      <c r="C55" s="119"/>
      <c r="D55" s="47"/>
      <c r="E55" s="122" t="str">
        <f t="shared" si="7"/>
        <v/>
      </c>
      <c r="F55" s="119"/>
      <c r="G55" s="92"/>
      <c r="H55" s="116"/>
      <c r="J55" s="46"/>
      <c r="K55" s="47"/>
      <c r="L55" s="119"/>
      <c r="M55" s="47"/>
      <c r="N55" s="122" t="str">
        <f t="shared" si="8"/>
        <v/>
      </c>
      <c r="O55" s="119"/>
      <c r="P55" s="92"/>
      <c r="Q55" s="116"/>
    </row>
    <row r="56" spans="1:17" ht="22.5" customHeight="1">
      <c r="A56" s="46"/>
      <c r="B56" s="47"/>
      <c r="C56" s="119"/>
      <c r="D56" s="47"/>
      <c r="E56" s="122" t="str">
        <f t="shared" si="7"/>
        <v/>
      </c>
      <c r="F56" s="119"/>
      <c r="G56" s="92"/>
      <c r="H56" s="116"/>
      <c r="J56" s="46"/>
      <c r="K56" s="47"/>
      <c r="L56" s="119"/>
      <c r="M56" s="47"/>
      <c r="N56" s="122" t="str">
        <f t="shared" si="8"/>
        <v/>
      </c>
      <c r="O56" s="119"/>
      <c r="P56" s="92"/>
      <c r="Q56" s="116"/>
    </row>
    <row r="57" spans="1:17" ht="22.5" customHeight="1" thickBot="1">
      <c r="A57" s="50"/>
      <c r="B57" s="51"/>
      <c r="C57" s="120"/>
      <c r="D57" s="51"/>
      <c r="E57" s="123" t="str">
        <f t="shared" si="7"/>
        <v/>
      </c>
      <c r="F57" s="120"/>
      <c r="G57" s="93"/>
      <c r="H57" s="117"/>
      <c r="J57" s="50"/>
      <c r="K57" s="51"/>
      <c r="L57" s="120"/>
      <c r="M57" s="51"/>
      <c r="N57" s="123" t="str">
        <f t="shared" si="8"/>
        <v/>
      </c>
      <c r="O57" s="120"/>
      <c r="P57" s="93"/>
      <c r="Q57" s="117"/>
    </row>
    <row r="58" spans="1:17" ht="22.5" customHeight="1"/>
  </sheetData>
  <sheetProtection password="D1C8" sheet="1" objects="1" scenarios="1"/>
  <mergeCells count="88">
    <mergeCell ref="V46:V47"/>
    <mergeCell ref="W46:W47"/>
    <mergeCell ref="X46:X47"/>
    <mergeCell ref="V24:V31"/>
    <mergeCell ref="W24:W31"/>
    <mergeCell ref="X24:X31"/>
    <mergeCell ref="W42:W45"/>
    <mergeCell ref="V32:V37"/>
    <mergeCell ref="W32:W37"/>
    <mergeCell ref="X32:X37"/>
    <mergeCell ref="S32:S45"/>
    <mergeCell ref="V38:V41"/>
    <mergeCell ref="W38:W41"/>
    <mergeCell ref="X38:X41"/>
    <mergeCell ref="V42:V45"/>
    <mergeCell ref="X42:X45"/>
    <mergeCell ref="V14:V19"/>
    <mergeCell ref="W14:W19"/>
    <mergeCell ref="X14:X19"/>
    <mergeCell ref="V20:V23"/>
    <mergeCell ref="W20:W23"/>
    <mergeCell ref="X20:X23"/>
    <mergeCell ref="D5:E5"/>
    <mergeCell ref="G4:H4"/>
    <mergeCell ref="L4:M4"/>
    <mergeCell ref="L5:M5"/>
    <mergeCell ref="L6:M6"/>
    <mergeCell ref="C4:E4"/>
    <mergeCell ref="J4:J7"/>
    <mergeCell ref="H46:H49"/>
    <mergeCell ref="B10:B12"/>
    <mergeCell ref="C6:E6"/>
    <mergeCell ref="C7:E7"/>
    <mergeCell ref="N4:O4"/>
    <mergeCell ref="N5:O5"/>
    <mergeCell ref="N6:O7"/>
    <mergeCell ref="A44:B44"/>
    <mergeCell ref="C46:C49"/>
    <mergeCell ref="E46:E49"/>
    <mergeCell ref="F46:F49"/>
    <mergeCell ref="G46:G49"/>
    <mergeCell ref="L46:L49"/>
    <mergeCell ref="N46:N49"/>
    <mergeCell ref="O46:O49"/>
    <mergeCell ref="N10:N12"/>
    <mergeCell ref="C54:C57"/>
    <mergeCell ref="E54:E57"/>
    <mergeCell ref="F54:F57"/>
    <mergeCell ref="G54:G57"/>
    <mergeCell ref="H54:H57"/>
    <mergeCell ref="C50:C53"/>
    <mergeCell ref="E50:E53"/>
    <mergeCell ref="F50:F53"/>
    <mergeCell ref="G50:G53"/>
    <mergeCell ref="H50:H53"/>
    <mergeCell ref="P46:P49"/>
    <mergeCell ref="Q46:Q49"/>
    <mergeCell ref="L54:L57"/>
    <mergeCell ref="N54:N57"/>
    <mergeCell ref="O54:O57"/>
    <mergeCell ref="P54:P57"/>
    <mergeCell ref="Q54:Q57"/>
    <mergeCell ref="L50:L53"/>
    <mergeCell ref="N50:N53"/>
    <mergeCell ref="O50:O53"/>
    <mergeCell ref="P50:P53"/>
    <mergeCell ref="Q50:Q53"/>
    <mergeCell ref="A10:A12"/>
    <mergeCell ref="A9:B9"/>
    <mergeCell ref="G6:G7"/>
    <mergeCell ref="H6:H7"/>
    <mergeCell ref="C10:C12"/>
    <mergeCell ref="D10:D12"/>
    <mergeCell ref="E10:E12"/>
    <mergeCell ref="F10:F12"/>
    <mergeCell ref="G10:G12"/>
    <mergeCell ref="H10:H12"/>
    <mergeCell ref="V13:X13"/>
    <mergeCell ref="J10:J12"/>
    <mergeCell ref="K10:K12"/>
    <mergeCell ref="L10:L12"/>
    <mergeCell ref="M10:M12"/>
    <mergeCell ref="O10:O12"/>
    <mergeCell ref="P6:P7"/>
    <mergeCell ref="L7:M7"/>
    <mergeCell ref="P10:P12"/>
    <mergeCell ref="Q10:Q12"/>
    <mergeCell ref="S14:S31"/>
  </mergeCells>
  <phoneticPr fontId="1"/>
  <pageMargins left="0.25" right="0.25" top="0.75" bottom="0.75" header="0.3" footer="0.3"/>
  <pageSetup paperSize="9" scale="64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33FF"/>
  </sheetPr>
  <dimension ref="A1:AD60"/>
  <sheetViews>
    <sheetView tabSelected="1" workbookViewId="0">
      <selection activeCell="F38" sqref="F38:F49"/>
    </sheetView>
  </sheetViews>
  <sheetFormatPr defaultColWidth="9" defaultRowHeight="13.2"/>
  <cols>
    <col min="1" max="1" width="6.6640625" style="1" customWidth="1"/>
    <col min="2" max="2" width="17.44140625" style="1" customWidth="1"/>
    <col min="3" max="4" width="5" style="1" customWidth="1"/>
    <col min="5" max="5" width="16.21875" style="1" customWidth="1"/>
    <col min="6" max="6" width="5" style="1" customWidth="1"/>
    <col min="7" max="8" width="11.21875" style="1" customWidth="1"/>
    <col min="9" max="9" width="1.88671875" style="1" customWidth="1"/>
    <col min="10" max="10" width="6.6640625" style="1" customWidth="1"/>
    <col min="11" max="11" width="17.44140625" style="1" customWidth="1"/>
    <col min="12" max="13" width="5" style="1" customWidth="1"/>
    <col min="14" max="14" width="16.21875" style="1" customWidth="1"/>
    <col min="15" max="15" width="5" style="1" customWidth="1"/>
    <col min="16" max="17" width="11.21875" style="1" customWidth="1"/>
    <col min="18" max="16384" width="9" style="1"/>
  </cols>
  <sheetData>
    <row r="1" spans="1:30"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0" ht="23.4">
      <c r="A2" s="37" t="s">
        <v>103</v>
      </c>
      <c r="B2" s="31"/>
      <c r="C2" s="31"/>
      <c r="D2" s="31"/>
      <c r="E2" s="31"/>
      <c r="F2" s="31"/>
      <c r="G2" s="31"/>
      <c r="H2" s="31"/>
      <c r="I2" s="31"/>
      <c r="J2" s="31"/>
      <c r="M2" s="61" t="s">
        <v>25</v>
      </c>
      <c r="N2" s="62" t="s">
        <v>104</v>
      </c>
      <c r="O2" s="32"/>
      <c r="P2" s="15"/>
      <c r="R2" s="183"/>
      <c r="S2" s="183"/>
      <c r="T2" s="184" t="s">
        <v>72</v>
      </c>
      <c r="U2" s="185" t="s">
        <v>65</v>
      </c>
      <c r="V2" s="184">
        <v>300</v>
      </c>
      <c r="W2" s="184">
        <v>400</v>
      </c>
      <c r="X2" s="183"/>
      <c r="Y2" s="183"/>
      <c r="Z2" s="183"/>
      <c r="AA2" s="183"/>
      <c r="AB2" s="183"/>
      <c r="AC2" s="183"/>
      <c r="AD2" s="183"/>
    </row>
    <row r="3" spans="1:30" ht="15" customHeight="1" thickBot="1">
      <c r="R3" s="183"/>
      <c r="S3" s="183"/>
      <c r="T3" s="184" t="s">
        <v>73</v>
      </c>
      <c r="U3" s="185" t="s">
        <v>66</v>
      </c>
      <c r="V3" s="184">
        <v>400</v>
      </c>
      <c r="W3" s="184">
        <v>600</v>
      </c>
      <c r="X3" s="183"/>
      <c r="Y3" s="183"/>
      <c r="Z3" s="183"/>
      <c r="AA3" s="183"/>
      <c r="AB3" s="183"/>
      <c r="AC3" s="183"/>
      <c r="AD3" s="183"/>
    </row>
    <row r="4" spans="1:30" ht="26.25" customHeight="1" thickBot="1">
      <c r="B4" s="66" t="s">
        <v>1</v>
      </c>
      <c r="C4" s="144"/>
      <c r="D4" s="145"/>
      <c r="E4" s="146"/>
      <c r="G4" s="138" t="s">
        <v>13</v>
      </c>
      <c r="H4" s="139"/>
      <c r="J4" s="147" t="s">
        <v>15</v>
      </c>
      <c r="K4" s="67" t="s">
        <v>16</v>
      </c>
      <c r="L4" s="140" t="s">
        <v>17</v>
      </c>
      <c r="M4" s="141"/>
      <c r="N4" s="130" t="s">
        <v>18</v>
      </c>
      <c r="O4" s="131"/>
      <c r="P4" s="68">
        <f>COUNTA(F13:F32)</f>
        <v>0</v>
      </c>
      <c r="Q4" s="11" t="s">
        <v>21</v>
      </c>
      <c r="R4" s="183"/>
      <c r="S4" s="183"/>
      <c r="T4" s="184" t="s">
        <v>74</v>
      </c>
      <c r="U4" s="185" t="s">
        <v>67</v>
      </c>
      <c r="V4" s="184">
        <v>600</v>
      </c>
      <c r="W4" s="184">
        <v>1000</v>
      </c>
      <c r="X4" s="183"/>
      <c r="Y4" s="183"/>
      <c r="Z4" s="183"/>
      <c r="AA4" s="183"/>
      <c r="AB4" s="183"/>
      <c r="AC4" s="183"/>
      <c r="AD4" s="183"/>
    </row>
    <row r="5" spans="1:30" ht="26.25" customHeight="1" thickBot="1">
      <c r="B5" s="33" t="s">
        <v>70</v>
      </c>
      <c r="C5" s="86"/>
      <c r="D5" s="136" t="str">
        <f>IF($C$5="","",VLOOKUP($C$5,T2:W8,2,0))</f>
        <v/>
      </c>
      <c r="E5" s="137"/>
      <c r="G5" s="35" t="s">
        <v>11</v>
      </c>
      <c r="H5" s="36" t="s">
        <v>12</v>
      </c>
      <c r="J5" s="148"/>
      <c r="K5" s="17" t="str">
        <f>IF(C6="","",C6)</f>
        <v/>
      </c>
      <c r="L5" s="142"/>
      <c r="M5" s="143"/>
      <c r="N5" s="132" t="s">
        <v>19</v>
      </c>
      <c r="O5" s="133"/>
      <c r="P5" s="63">
        <f>COUNTA(F38:F53)</f>
        <v>0</v>
      </c>
      <c r="Q5" s="12" t="s">
        <v>22</v>
      </c>
      <c r="R5" s="183"/>
      <c r="S5" s="183"/>
      <c r="T5" s="184" t="s">
        <v>75</v>
      </c>
      <c r="U5" s="185" t="s">
        <v>68</v>
      </c>
      <c r="V5" s="184">
        <v>600</v>
      </c>
      <c r="W5" s="184">
        <v>1000</v>
      </c>
      <c r="X5" s="183"/>
      <c r="Y5" s="183"/>
      <c r="Z5" s="183"/>
      <c r="AA5" s="183"/>
      <c r="AB5" s="183"/>
      <c r="AC5" s="183"/>
      <c r="AD5" s="183"/>
    </row>
    <row r="6" spans="1:30" ht="26.25" customHeight="1">
      <c r="B6" s="33" t="s">
        <v>0</v>
      </c>
      <c r="C6" s="124"/>
      <c r="D6" s="125"/>
      <c r="E6" s="126"/>
      <c r="G6" s="111" t="str">
        <f>IF(C5="","",VLOOKUP(C5,T2:W8,3,0))</f>
        <v/>
      </c>
      <c r="H6" s="113" t="str">
        <f>IF(C5="","",VLOOKUP(C5,T2:W8,4,0))</f>
        <v/>
      </c>
      <c r="J6" s="148"/>
      <c r="K6" s="59"/>
      <c r="L6" s="142"/>
      <c r="M6" s="143"/>
      <c r="N6" s="132" t="s">
        <v>20</v>
      </c>
      <c r="O6" s="133"/>
      <c r="P6" s="87" t="e">
        <f>G6*P4+H6*P5</f>
        <v>#VALUE!</v>
      </c>
      <c r="Q6" s="13"/>
      <c r="R6" s="183"/>
      <c r="S6" s="183"/>
      <c r="T6" s="184" t="s">
        <v>76</v>
      </c>
      <c r="U6" s="185" t="s">
        <v>96</v>
      </c>
      <c r="V6" s="184">
        <v>600</v>
      </c>
      <c r="W6" s="184">
        <v>1000</v>
      </c>
      <c r="X6" s="183"/>
      <c r="Y6" s="183"/>
      <c r="Z6" s="183"/>
      <c r="AA6" s="183"/>
      <c r="AB6" s="183"/>
      <c r="AC6" s="183"/>
      <c r="AD6" s="183"/>
    </row>
    <row r="7" spans="1:30" ht="26.25" customHeight="1" thickBot="1">
      <c r="B7" s="34" t="s">
        <v>14</v>
      </c>
      <c r="C7" s="127"/>
      <c r="D7" s="128"/>
      <c r="E7" s="129"/>
      <c r="G7" s="112"/>
      <c r="H7" s="114"/>
      <c r="J7" s="149"/>
      <c r="K7" s="60"/>
      <c r="L7" s="89"/>
      <c r="M7" s="90"/>
      <c r="N7" s="134"/>
      <c r="O7" s="135"/>
      <c r="P7" s="88"/>
      <c r="Q7" s="14" t="s">
        <v>23</v>
      </c>
      <c r="R7" s="183"/>
      <c r="S7" s="183"/>
      <c r="T7" s="186" t="s">
        <v>77</v>
      </c>
      <c r="U7" s="185" t="s">
        <v>95</v>
      </c>
      <c r="V7" s="186">
        <v>800</v>
      </c>
      <c r="W7" s="186">
        <v>1200</v>
      </c>
      <c r="X7" s="183"/>
      <c r="Y7" s="183"/>
      <c r="Z7" s="183"/>
      <c r="AA7" s="183"/>
      <c r="AB7" s="183"/>
      <c r="AC7" s="183"/>
      <c r="AD7" s="183"/>
    </row>
    <row r="8" spans="1:30" ht="15" customHeight="1" thickBot="1">
      <c r="J8" s="40"/>
      <c r="K8" s="41"/>
      <c r="L8" s="41"/>
      <c r="M8" s="41"/>
      <c r="N8" s="42"/>
      <c r="O8" s="42"/>
      <c r="P8" s="43"/>
      <c r="Q8" s="44"/>
      <c r="R8" s="183"/>
      <c r="S8" s="183"/>
      <c r="T8" s="183" t="s">
        <v>107</v>
      </c>
      <c r="U8" s="183" t="s">
        <v>94</v>
      </c>
      <c r="V8" s="183">
        <v>1200</v>
      </c>
      <c r="W8" s="183">
        <v>1600</v>
      </c>
      <c r="X8" s="183"/>
      <c r="Y8" s="183"/>
      <c r="Z8" s="183"/>
      <c r="AA8" s="183"/>
      <c r="AB8" s="183"/>
      <c r="AC8" s="183"/>
      <c r="AD8" s="183"/>
    </row>
    <row r="9" spans="1:30" ht="26.25" customHeight="1" thickBot="1">
      <c r="A9" s="109" t="s">
        <v>2</v>
      </c>
      <c r="B9" s="110"/>
      <c r="J9" s="40"/>
      <c r="K9" s="41"/>
      <c r="L9" s="41"/>
      <c r="M9" s="41"/>
      <c r="N9" s="42"/>
      <c r="O9" s="42"/>
      <c r="P9" s="43"/>
      <c r="Q9" s="44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</row>
    <row r="10" spans="1:30" ht="22.5" customHeight="1" thickBot="1">
      <c r="A10" s="103" t="s">
        <v>71</v>
      </c>
      <c r="B10" s="106" t="s">
        <v>3</v>
      </c>
      <c r="C10" s="106" t="s">
        <v>6</v>
      </c>
      <c r="D10" s="106" t="s">
        <v>7</v>
      </c>
      <c r="E10" s="106" t="s">
        <v>8</v>
      </c>
      <c r="F10" s="106" t="s">
        <v>9</v>
      </c>
      <c r="G10" s="91" t="s">
        <v>30</v>
      </c>
      <c r="H10" s="94" t="s">
        <v>5</v>
      </c>
      <c r="J10" s="16" t="s">
        <v>27</v>
      </c>
      <c r="Q10" s="44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</row>
    <row r="11" spans="1:30" ht="22.5" customHeight="1">
      <c r="A11" s="104"/>
      <c r="B11" s="107"/>
      <c r="C11" s="107"/>
      <c r="D11" s="107"/>
      <c r="E11" s="92"/>
      <c r="F11" s="92"/>
      <c r="G11" s="92"/>
      <c r="H11" s="95"/>
      <c r="J11" s="70" t="s">
        <v>26</v>
      </c>
      <c r="K11" s="71" t="s">
        <v>4</v>
      </c>
      <c r="L11" s="100" t="s">
        <v>28</v>
      </c>
      <c r="M11" s="180"/>
      <c r="N11" s="100" t="s">
        <v>29</v>
      </c>
      <c r="O11" s="101"/>
      <c r="P11" s="102"/>
      <c r="Q11" s="19" t="s">
        <v>69</v>
      </c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</row>
    <row r="12" spans="1:30" ht="22.5" customHeight="1" thickBot="1">
      <c r="A12" s="105"/>
      <c r="B12" s="108"/>
      <c r="C12" s="108"/>
      <c r="D12" s="108"/>
      <c r="E12" s="93"/>
      <c r="F12" s="93"/>
      <c r="G12" s="93"/>
      <c r="H12" s="96"/>
      <c r="J12" s="97" t="s">
        <v>31</v>
      </c>
      <c r="K12" s="20">
        <v>1</v>
      </c>
      <c r="L12" s="176" t="s">
        <v>33</v>
      </c>
      <c r="M12" s="177"/>
      <c r="N12" s="150" t="s">
        <v>61</v>
      </c>
      <c r="O12" s="153" t="s">
        <v>59</v>
      </c>
      <c r="P12" s="156" t="s">
        <v>60</v>
      </c>
      <c r="Q12" s="21">
        <f>COUNTIF($F$13:$F$32,1)</f>
        <v>0</v>
      </c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</row>
    <row r="13" spans="1:30" ht="22.5" customHeight="1">
      <c r="A13" s="69"/>
      <c r="B13" s="45"/>
      <c r="C13" s="45"/>
      <c r="D13" s="45"/>
      <c r="E13" s="81" t="str">
        <f>IF(B13="","",$C$4)</f>
        <v/>
      </c>
      <c r="F13" s="45"/>
      <c r="G13" s="6" t="str">
        <f t="shared" ref="G13:G32" si="0">IF(F13="","",VLOOKUP(F13,$K$12:$M$43,2,0))</f>
        <v/>
      </c>
      <c r="H13" s="54"/>
      <c r="J13" s="98"/>
      <c r="K13" s="22">
        <v>2</v>
      </c>
      <c r="L13" s="170" t="s">
        <v>34</v>
      </c>
      <c r="M13" s="171"/>
      <c r="N13" s="151"/>
      <c r="O13" s="154"/>
      <c r="P13" s="157"/>
      <c r="Q13" s="23">
        <f>COUNTIF($F$13:$F$32,2)</f>
        <v>0</v>
      </c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</row>
    <row r="14" spans="1:30" ht="22.5" customHeight="1">
      <c r="A14" s="46"/>
      <c r="B14" s="47"/>
      <c r="C14" s="47"/>
      <c r="D14" s="47"/>
      <c r="E14" s="82" t="str">
        <f t="shared" ref="E14:E32" si="1">IF(B14="","",$C$4)</f>
        <v/>
      </c>
      <c r="F14" s="47"/>
      <c r="G14" s="7" t="str">
        <f t="shared" si="0"/>
        <v/>
      </c>
      <c r="H14" s="55"/>
      <c r="J14" s="98"/>
      <c r="K14" s="22">
        <v>3</v>
      </c>
      <c r="L14" s="170" t="s">
        <v>35</v>
      </c>
      <c r="M14" s="171"/>
      <c r="N14" s="151"/>
      <c r="O14" s="154"/>
      <c r="P14" s="157"/>
      <c r="Q14" s="23">
        <f>COUNTIF($F$13:$F$32,3)</f>
        <v>0</v>
      </c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</row>
    <row r="15" spans="1:30" ht="22.5" customHeight="1">
      <c r="A15" s="46"/>
      <c r="B15" s="47"/>
      <c r="C15" s="47"/>
      <c r="D15" s="47"/>
      <c r="E15" s="82" t="str">
        <f t="shared" si="1"/>
        <v/>
      </c>
      <c r="F15" s="47"/>
      <c r="G15" s="7" t="str">
        <f t="shared" si="0"/>
        <v/>
      </c>
      <c r="H15" s="55"/>
      <c r="J15" s="98"/>
      <c r="K15" s="22">
        <v>4</v>
      </c>
      <c r="L15" s="170" t="s">
        <v>36</v>
      </c>
      <c r="M15" s="171"/>
      <c r="N15" s="151"/>
      <c r="O15" s="154"/>
      <c r="P15" s="157"/>
      <c r="Q15" s="23">
        <f>COUNTIF($F$13:$F$32,4)</f>
        <v>0</v>
      </c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</row>
    <row r="16" spans="1:30" ht="22.5" customHeight="1">
      <c r="A16" s="46"/>
      <c r="B16" s="47"/>
      <c r="C16" s="47"/>
      <c r="D16" s="47"/>
      <c r="E16" s="82" t="str">
        <f t="shared" si="1"/>
        <v/>
      </c>
      <c r="F16" s="47"/>
      <c r="G16" s="7" t="str">
        <f t="shared" si="0"/>
        <v/>
      </c>
      <c r="H16" s="55"/>
      <c r="J16" s="98"/>
      <c r="K16" s="30">
        <v>5</v>
      </c>
      <c r="L16" s="170" t="s">
        <v>37</v>
      </c>
      <c r="M16" s="171"/>
      <c r="N16" s="151"/>
      <c r="O16" s="154"/>
      <c r="P16" s="157"/>
      <c r="Q16" s="23">
        <f>COUNTIF($F$13:$F$32,5)</f>
        <v>0</v>
      </c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ht="22.5" customHeight="1" thickBot="1">
      <c r="A17" s="48"/>
      <c r="B17" s="49"/>
      <c r="C17" s="49"/>
      <c r="D17" s="49"/>
      <c r="E17" s="83" t="str">
        <f t="shared" si="1"/>
        <v/>
      </c>
      <c r="F17" s="49"/>
      <c r="G17" s="9" t="str">
        <f t="shared" si="0"/>
        <v/>
      </c>
      <c r="H17" s="56"/>
      <c r="J17" s="98"/>
      <c r="K17" s="24">
        <v>6</v>
      </c>
      <c r="L17" s="174" t="s">
        <v>97</v>
      </c>
      <c r="M17" s="175"/>
      <c r="N17" s="152"/>
      <c r="O17" s="155"/>
      <c r="P17" s="158"/>
      <c r="Q17" s="25">
        <f>COUNTIF($F$13:$F$32,6)</f>
        <v>0</v>
      </c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</row>
    <row r="18" spans="1:30" ht="22.5" customHeight="1">
      <c r="A18" s="69"/>
      <c r="B18" s="45"/>
      <c r="C18" s="45"/>
      <c r="D18" s="45"/>
      <c r="E18" s="81" t="str">
        <f t="shared" si="1"/>
        <v/>
      </c>
      <c r="F18" s="45"/>
      <c r="G18" s="6" t="str">
        <f t="shared" si="0"/>
        <v/>
      </c>
      <c r="H18" s="54"/>
      <c r="J18" s="98"/>
      <c r="K18" s="20">
        <v>7</v>
      </c>
      <c r="L18" s="176" t="s">
        <v>38</v>
      </c>
      <c r="M18" s="177"/>
      <c r="N18" s="150" t="s">
        <v>78</v>
      </c>
      <c r="O18" s="153" t="s">
        <v>59</v>
      </c>
      <c r="P18" s="156" t="s">
        <v>79</v>
      </c>
      <c r="Q18" s="21">
        <f>COUNTIF($F$13:$F$32,7)</f>
        <v>0</v>
      </c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22.5" customHeight="1">
      <c r="A19" s="46"/>
      <c r="B19" s="47"/>
      <c r="C19" s="47"/>
      <c r="D19" s="47"/>
      <c r="E19" s="82" t="str">
        <f t="shared" si="1"/>
        <v/>
      </c>
      <c r="F19" s="47"/>
      <c r="G19" s="7" t="str">
        <f t="shared" si="0"/>
        <v/>
      </c>
      <c r="H19" s="55"/>
      <c r="J19" s="98"/>
      <c r="K19" s="22">
        <v>8</v>
      </c>
      <c r="L19" s="170" t="s">
        <v>41</v>
      </c>
      <c r="M19" s="171"/>
      <c r="N19" s="151"/>
      <c r="O19" s="154"/>
      <c r="P19" s="157"/>
      <c r="Q19" s="23">
        <f>COUNTIF($F$13:$F$32,8)</f>
        <v>0</v>
      </c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</row>
    <row r="20" spans="1:30" ht="22.5" customHeight="1">
      <c r="A20" s="46"/>
      <c r="B20" s="47"/>
      <c r="C20" s="47"/>
      <c r="D20" s="47"/>
      <c r="E20" s="82" t="str">
        <f t="shared" si="1"/>
        <v/>
      </c>
      <c r="F20" s="47"/>
      <c r="G20" s="7" t="str">
        <f t="shared" si="0"/>
        <v/>
      </c>
      <c r="H20" s="55"/>
      <c r="J20" s="98"/>
      <c r="K20" s="30">
        <v>9</v>
      </c>
      <c r="L20" s="170" t="s">
        <v>42</v>
      </c>
      <c r="M20" s="171"/>
      <c r="N20" s="151"/>
      <c r="O20" s="154"/>
      <c r="P20" s="157"/>
      <c r="Q20" s="23">
        <f>COUNTIF($F$13:$F$32,9)</f>
        <v>0</v>
      </c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</row>
    <row r="21" spans="1:30" ht="22.5" customHeight="1">
      <c r="A21" s="46"/>
      <c r="B21" s="47"/>
      <c r="C21" s="47"/>
      <c r="D21" s="47"/>
      <c r="E21" s="82" t="str">
        <f t="shared" si="1"/>
        <v/>
      </c>
      <c r="F21" s="47"/>
      <c r="G21" s="7" t="str">
        <f t="shared" si="0"/>
        <v/>
      </c>
      <c r="H21" s="55"/>
      <c r="J21" s="98"/>
      <c r="K21" s="24">
        <v>10</v>
      </c>
      <c r="L21" s="174" t="s">
        <v>80</v>
      </c>
      <c r="M21" s="175"/>
      <c r="N21" s="152"/>
      <c r="O21" s="155"/>
      <c r="P21" s="158"/>
      <c r="Q21" s="25">
        <f>COUNTIF($F$13:$F$32,10)</f>
        <v>0</v>
      </c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</row>
    <row r="22" spans="1:30" ht="22.5" customHeight="1" thickBot="1">
      <c r="A22" s="50"/>
      <c r="B22" s="51"/>
      <c r="C22" s="51"/>
      <c r="D22" s="51"/>
      <c r="E22" s="84" t="str">
        <f t="shared" si="1"/>
        <v/>
      </c>
      <c r="F22" s="51"/>
      <c r="G22" s="8" t="str">
        <f t="shared" si="0"/>
        <v/>
      </c>
      <c r="H22" s="57"/>
      <c r="J22" s="98"/>
      <c r="K22" s="39">
        <v>11</v>
      </c>
      <c r="L22" s="176" t="s">
        <v>39</v>
      </c>
      <c r="M22" s="177"/>
      <c r="N22" s="150" t="s">
        <v>81</v>
      </c>
      <c r="O22" s="153" t="s">
        <v>59</v>
      </c>
      <c r="P22" s="156" t="s">
        <v>82</v>
      </c>
      <c r="Q22" s="21">
        <f>COUNTIF($F$13:$F$32,11)</f>
        <v>0</v>
      </c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</row>
    <row r="23" spans="1:30" ht="22.5" customHeight="1">
      <c r="A23" s="52"/>
      <c r="B23" s="53"/>
      <c r="C23" s="53"/>
      <c r="D23" s="53"/>
      <c r="E23" s="85" t="str">
        <f t="shared" si="1"/>
        <v/>
      </c>
      <c r="F23" s="53"/>
      <c r="G23" s="10" t="str">
        <f t="shared" si="0"/>
        <v/>
      </c>
      <c r="H23" s="58"/>
      <c r="J23" s="98"/>
      <c r="K23" s="22">
        <v>12</v>
      </c>
      <c r="L23" s="170" t="s">
        <v>43</v>
      </c>
      <c r="M23" s="171"/>
      <c r="N23" s="151"/>
      <c r="O23" s="154"/>
      <c r="P23" s="157"/>
      <c r="Q23" s="23">
        <f>COUNTIF($F$13:$F$32,12)</f>
        <v>0</v>
      </c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</row>
    <row r="24" spans="1:30" ht="22.5" customHeight="1">
      <c r="A24" s="46"/>
      <c r="B24" s="47"/>
      <c r="C24" s="47"/>
      <c r="D24" s="47"/>
      <c r="E24" s="82" t="str">
        <f t="shared" si="1"/>
        <v/>
      </c>
      <c r="F24" s="47"/>
      <c r="G24" s="7" t="str">
        <f t="shared" si="0"/>
        <v/>
      </c>
      <c r="H24" s="55"/>
      <c r="J24" s="98"/>
      <c r="K24" s="22">
        <v>13</v>
      </c>
      <c r="L24" s="170" t="s">
        <v>44</v>
      </c>
      <c r="M24" s="171"/>
      <c r="N24" s="151"/>
      <c r="O24" s="154"/>
      <c r="P24" s="157"/>
      <c r="Q24" s="23">
        <f>COUNTIF($F$13:$F$32,13)</f>
        <v>0</v>
      </c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</row>
    <row r="25" spans="1:30" ht="22.5" customHeight="1">
      <c r="A25" s="46"/>
      <c r="B25" s="47"/>
      <c r="C25" s="47"/>
      <c r="D25" s="47"/>
      <c r="E25" s="82" t="str">
        <f t="shared" si="1"/>
        <v/>
      </c>
      <c r="F25" s="47"/>
      <c r="G25" s="7" t="str">
        <f t="shared" si="0"/>
        <v/>
      </c>
      <c r="H25" s="55"/>
      <c r="J25" s="98"/>
      <c r="K25" s="22">
        <v>14</v>
      </c>
      <c r="L25" s="170" t="s">
        <v>83</v>
      </c>
      <c r="M25" s="171"/>
      <c r="N25" s="151"/>
      <c r="O25" s="154"/>
      <c r="P25" s="157"/>
      <c r="Q25" s="23">
        <f>COUNTIF($F$13:$F$32,14)</f>
        <v>0</v>
      </c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</row>
    <row r="26" spans="1:30" ht="22.5" customHeight="1">
      <c r="A26" s="46"/>
      <c r="B26" s="47"/>
      <c r="C26" s="47"/>
      <c r="D26" s="47"/>
      <c r="E26" s="82" t="str">
        <f t="shared" si="1"/>
        <v/>
      </c>
      <c r="F26" s="47"/>
      <c r="G26" s="7" t="str">
        <f t="shared" si="0"/>
        <v/>
      </c>
      <c r="H26" s="55"/>
      <c r="J26" s="98"/>
      <c r="K26" s="22">
        <v>15</v>
      </c>
      <c r="L26" s="170" t="s">
        <v>84</v>
      </c>
      <c r="M26" s="171"/>
      <c r="N26" s="151"/>
      <c r="O26" s="154"/>
      <c r="P26" s="157"/>
      <c r="Q26" s="23">
        <f>COUNTIF($F$13:$F$32,15)</f>
        <v>0</v>
      </c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</row>
    <row r="27" spans="1:30" ht="22.5" customHeight="1" thickBot="1">
      <c r="A27" s="48"/>
      <c r="B27" s="49"/>
      <c r="C27" s="49"/>
      <c r="D27" s="49"/>
      <c r="E27" s="83" t="str">
        <f t="shared" si="1"/>
        <v/>
      </c>
      <c r="F27" s="49"/>
      <c r="G27" s="9" t="str">
        <f t="shared" si="0"/>
        <v/>
      </c>
      <c r="H27" s="56"/>
      <c r="J27" s="98"/>
      <c r="K27" s="22">
        <v>16</v>
      </c>
      <c r="L27" s="170" t="s">
        <v>85</v>
      </c>
      <c r="M27" s="171"/>
      <c r="N27" s="151"/>
      <c r="O27" s="154"/>
      <c r="P27" s="157"/>
      <c r="Q27" s="23">
        <f>COUNTIF($F$13:$F$32,16)</f>
        <v>0</v>
      </c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</row>
    <row r="28" spans="1:30" ht="22.5" customHeight="1">
      <c r="A28" s="69"/>
      <c r="B28" s="45"/>
      <c r="C28" s="45"/>
      <c r="D28" s="45"/>
      <c r="E28" s="81" t="str">
        <f t="shared" si="1"/>
        <v/>
      </c>
      <c r="F28" s="45"/>
      <c r="G28" s="6" t="str">
        <f t="shared" si="0"/>
        <v/>
      </c>
      <c r="H28" s="54"/>
      <c r="J28" s="98"/>
      <c r="K28" s="22">
        <v>17</v>
      </c>
      <c r="L28" s="170" t="s">
        <v>40</v>
      </c>
      <c r="M28" s="171"/>
      <c r="N28" s="151"/>
      <c r="O28" s="154"/>
      <c r="P28" s="157"/>
      <c r="Q28" s="23">
        <f>COUNTIF($F$13:$F$32,17)</f>
        <v>0</v>
      </c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</row>
    <row r="29" spans="1:30" ht="22.5" customHeight="1" thickBot="1">
      <c r="A29" s="46"/>
      <c r="B29" s="47"/>
      <c r="C29" s="47"/>
      <c r="D29" s="47"/>
      <c r="E29" s="82" t="str">
        <f t="shared" si="1"/>
        <v/>
      </c>
      <c r="F29" s="47"/>
      <c r="G29" s="7" t="str">
        <f t="shared" si="0"/>
        <v/>
      </c>
      <c r="H29" s="55"/>
      <c r="J29" s="99"/>
      <c r="K29" s="26">
        <v>18</v>
      </c>
      <c r="L29" s="172" t="s">
        <v>45</v>
      </c>
      <c r="M29" s="173"/>
      <c r="N29" s="168"/>
      <c r="O29" s="169"/>
      <c r="P29" s="162"/>
      <c r="Q29" s="27">
        <f>COUNTIF($F$13:$F$32,18)</f>
        <v>0</v>
      </c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</row>
    <row r="30" spans="1:30" ht="22.5" customHeight="1">
      <c r="A30" s="46"/>
      <c r="B30" s="47"/>
      <c r="C30" s="47"/>
      <c r="D30" s="47"/>
      <c r="E30" s="82" t="str">
        <f t="shared" si="1"/>
        <v/>
      </c>
      <c r="F30" s="47"/>
      <c r="G30" s="7" t="str">
        <f t="shared" si="0"/>
        <v/>
      </c>
      <c r="H30" s="55"/>
      <c r="J30" s="159" t="s">
        <v>32</v>
      </c>
      <c r="K30" s="28">
        <v>21</v>
      </c>
      <c r="L30" s="178" t="s">
        <v>46</v>
      </c>
      <c r="M30" s="179"/>
      <c r="N30" s="163" t="s">
        <v>62</v>
      </c>
      <c r="O30" s="164" t="s">
        <v>59</v>
      </c>
      <c r="P30" s="166" t="s">
        <v>63</v>
      </c>
      <c r="Q30" s="29">
        <f>COUNTIF($F$13:$F$32,21)</f>
        <v>0</v>
      </c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</row>
    <row r="31" spans="1:30" ht="22.5" customHeight="1">
      <c r="A31" s="46"/>
      <c r="B31" s="47"/>
      <c r="C31" s="47"/>
      <c r="D31" s="47"/>
      <c r="E31" s="82" t="str">
        <f t="shared" si="1"/>
        <v/>
      </c>
      <c r="F31" s="47"/>
      <c r="G31" s="7" t="str">
        <f t="shared" si="0"/>
        <v/>
      </c>
      <c r="H31" s="55"/>
      <c r="J31" s="98"/>
      <c r="K31" s="22">
        <v>22</v>
      </c>
      <c r="L31" s="170" t="s">
        <v>47</v>
      </c>
      <c r="M31" s="171"/>
      <c r="N31" s="151"/>
      <c r="O31" s="160"/>
      <c r="P31" s="157"/>
      <c r="Q31" s="23">
        <f>COUNTIF($F$13:$F$32,22)</f>
        <v>0</v>
      </c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</row>
    <row r="32" spans="1:30" ht="22.5" customHeight="1" thickBot="1">
      <c r="A32" s="50"/>
      <c r="B32" s="51"/>
      <c r="C32" s="51"/>
      <c r="D32" s="51"/>
      <c r="E32" s="84" t="str">
        <f t="shared" si="1"/>
        <v/>
      </c>
      <c r="F32" s="51"/>
      <c r="G32" s="8" t="str">
        <f t="shared" si="0"/>
        <v/>
      </c>
      <c r="H32" s="57"/>
      <c r="J32" s="98"/>
      <c r="K32" s="22">
        <v>23</v>
      </c>
      <c r="L32" s="170" t="s">
        <v>48</v>
      </c>
      <c r="M32" s="171"/>
      <c r="N32" s="151"/>
      <c r="O32" s="160"/>
      <c r="P32" s="157"/>
      <c r="Q32" s="23">
        <f>COUNTIF($F$13:$F$32,23)</f>
        <v>0</v>
      </c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</row>
    <row r="33" spans="1:30" ht="22.5" customHeight="1" thickBot="1">
      <c r="G33" s="1" t="str">
        <f>IF(F33="","",VLOOKUP(F33,$K$14:$M$41,2,0))</f>
        <v/>
      </c>
      <c r="J33" s="98"/>
      <c r="K33" s="22">
        <v>24</v>
      </c>
      <c r="L33" s="170" t="s">
        <v>49</v>
      </c>
      <c r="M33" s="171"/>
      <c r="N33" s="151"/>
      <c r="O33" s="160"/>
      <c r="P33" s="157"/>
      <c r="Q33" s="23">
        <f>COUNTIF($F$13:$F$32,24)</f>
        <v>0</v>
      </c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</row>
    <row r="34" spans="1:30" ht="22.5" customHeight="1" thickBot="1">
      <c r="A34" s="109" t="s">
        <v>24</v>
      </c>
      <c r="B34" s="110"/>
      <c r="J34" s="98"/>
      <c r="K34" s="30">
        <v>25</v>
      </c>
      <c r="L34" s="170" t="s">
        <v>50</v>
      </c>
      <c r="M34" s="171"/>
      <c r="N34" s="151"/>
      <c r="O34" s="160"/>
      <c r="P34" s="157"/>
      <c r="Q34" s="23">
        <f>COUNTIF($F$13:$F$32,25)</f>
        <v>0</v>
      </c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</row>
    <row r="35" spans="1:30" ht="22.5" customHeight="1">
      <c r="A35" s="103" t="s">
        <v>71</v>
      </c>
      <c r="B35" s="106" t="s">
        <v>3</v>
      </c>
      <c r="C35" s="106" t="s">
        <v>6</v>
      </c>
      <c r="D35" s="106" t="s">
        <v>7</v>
      </c>
      <c r="E35" s="106" t="s">
        <v>8</v>
      </c>
      <c r="F35" s="106" t="s">
        <v>9</v>
      </c>
      <c r="G35" s="91" t="s">
        <v>30</v>
      </c>
      <c r="H35" s="94" t="s">
        <v>5</v>
      </c>
      <c r="J35" s="98"/>
      <c r="K35" s="24">
        <v>26</v>
      </c>
      <c r="L35" s="174" t="s">
        <v>98</v>
      </c>
      <c r="M35" s="175"/>
      <c r="N35" s="152"/>
      <c r="O35" s="155"/>
      <c r="P35" s="158"/>
      <c r="Q35" s="25">
        <f>COUNTIF($F$13:$F$32,26)</f>
        <v>0</v>
      </c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</row>
    <row r="36" spans="1:30" ht="22.5" customHeight="1">
      <c r="A36" s="104"/>
      <c r="B36" s="107"/>
      <c r="C36" s="107"/>
      <c r="D36" s="107"/>
      <c r="E36" s="92"/>
      <c r="F36" s="92"/>
      <c r="G36" s="92"/>
      <c r="H36" s="95"/>
      <c r="J36" s="98"/>
      <c r="K36" s="20">
        <v>27</v>
      </c>
      <c r="L36" s="176" t="s">
        <v>51</v>
      </c>
      <c r="M36" s="177"/>
      <c r="N36" s="150" t="s">
        <v>100</v>
      </c>
      <c r="O36" s="153" t="s">
        <v>59</v>
      </c>
      <c r="P36" s="156" t="s">
        <v>101</v>
      </c>
      <c r="Q36" s="21">
        <f>COUNTIF($F$13:$F$32,27)</f>
        <v>0</v>
      </c>
    </row>
    <row r="37" spans="1:30" ht="22.5" customHeight="1" thickBot="1">
      <c r="A37" s="105"/>
      <c r="B37" s="108"/>
      <c r="C37" s="108"/>
      <c r="D37" s="108"/>
      <c r="E37" s="93"/>
      <c r="F37" s="93"/>
      <c r="G37" s="93"/>
      <c r="H37" s="96"/>
      <c r="J37" s="98"/>
      <c r="K37" s="22">
        <v>28</v>
      </c>
      <c r="L37" s="170" t="s">
        <v>52</v>
      </c>
      <c r="M37" s="171"/>
      <c r="N37" s="151"/>
      <c r="O37" s="160"/>
      <c r="P37" s="157"/>
      <c r="Q37" s="23">
        <f>COUNTIF($F$13:$F$32,28)</f>
        <v>0</v>
      </c>
    </row>
    <row r="38" spans="1:30" ht="22.5" customHeight="1">
      <c r="A38" s="69"/>
      <c r="B38" s="45"/>
      <c r="C38" s="118"/>
      <c r="D38" s="45"/>
      <c r="E38" s="121" t="str">
        <f t="shared" ref="E38:E53" si="2">IF(B38="","",$C$4)</f>
        <v/>
      </c>
      <c r="F38" s="118"/>
      <c r="G38" s="91" t="str">
        <f>IF(F38="","",VLOOKUP(F38,$K$44:$M$45,2,0))</f>
        <v/>
      </c>
      <c r="H38" s="115"/>
      <c r="J38" s="98"/>
      <c r="K38" s="30">
        <v>29</v>
      </c>
      <c r="L38" s="170" t="s">
        <v>53</v>
      </c>
      <c r="M38" s="171"/>
      <c r="N38" s="151"/>
      <c r="O38" s="160"/>
      <c r="P38" s="157"/>
      <c r="Q38" s="80">
        <f>COUNTIF($F$13:$F$32,29)</f>
        <v>0</v>
      </c>
    </row>
    <row r="39" spans="1:30" ht="22.5" customHeight="1">
      <c r="A39" s="46"/>
      <c r="B39" s="47"/>
      <c r="C39" s="119"/>
      <c r="D39" s="47"/>
      <c r="E39" s="122" t="str">
        <f t="shared" si="2"/>
        <v/>
      </c>
      <c r="F39" s="119"/>
      <c r="G39" s="92"/>
      <c r="H39" s="116"/>
      <c r="J39" s="98"/>
      <c r="K39" s="24">
        <v>30</v>
      </c>
      <c r="L39" s="174" t="s">
        <v>99</v>
      </c>
      <c r="M39" s="175"/>
      <c r="N39" s="152"/>
      <c r="O39" s="155"/>
      <c r="P39" s="158"/>
      <c r="Q39" s="25">
        <f>COUNTIF($F$13:$F$32,30)</f>
        <v>0</v>
      </c>
    </row>
    <row r="40" spans="1:30" ht="22.5" customHeight="1">
      <c r="A40" s="46"/>
      <c r="B40" s="47"/>
      <c r="C40" s="119"/>
      <c r="D40" s="47"/>
      <c r="E40" s="122" t="str">
        <f t="shared" si="2"/>
        <v/>
      </c>
      <c r="F40" s="119"/>
      <c r="G40" s="92"/>
      <c r="H40" s="116"/>
      <c r="J40" s="98"/>
      <c r="K40" s="39">
        <v>31</v>
      </c>
      <c r="L40" s="176" t="s">
        <v>54</v>
      </c>
      <c r="M40" s="177"/>
      <c r="N40" s="150" t="s">
        <v>87</v>
      </c>
      <c r="O40" s="153" t="s">
        <v>59</v>
      </c>
      <c r="P40" s="156" t="s">
        <v>88</v>
      </c>
      <c r="Q40" s="72">
        <f>COUNTIF($F$13:$F$32,31)</f>
        <v>0</v>
      </c>
    </row>
    <row r="41" spans="1:30" ht="22.5" customHeight="1" thickBot="1">
      <c r="A41" s="50"/>
      <c r="B41" s="51"/>
      <c r="C41" s="120"/>
      <c r="D41" s="51"/>
      <c r="E41" s="123" t="str">
        <f t="shared" si="2"/>
        <v/>
      </c>
      <c r="F41" s="120"/>
      <c r="G41" s="93"/>
      <c r="H41" s="117"/>
      <c r="J41" s="98"/>
      <c r="K41" s="22">
        <v>32</v>
      </c>
      <c r="L41" s="170" t="s">
        <v>55</v>
      </c>
      <c r="M41" s="171"/>
      <c r="N41" s="151"/>
      <c r="O41" s="160"/>
      <c r="P41" s="157"/>
      <c r="Q41" s="23">
        <f>COUNTIF($F$13:$F$32,32)</f>
        <v>0</v>
      </c>
    </row>
    <row r="42" spans="1:30" ht="22.5" customHeight="1">
      <c r="A42" s="69"/>
      <c r="B42" s="45"/>
      <c r="C42" s="118"/>
      <c r="D42" s="45"/>
      <c r="E42" s="121" t="str">
        <f t="shared" si="2"/>
        <v/>
      </c>
      <c r="F42" s="118"/>
      <c r="G42" s="91" t="str">
        <f>IF(F42="","",VLOOKUP(F42,$K$44:$M$45,2,0))</f>
        <v/>
      </c>
      <c r="H42" s="115"/>
      <c r="J42" s="98"/>
      <c r="K42" s="22">
        <v>33</v>
      </c>
      <c r="L42" s="170" t="s">
        <v>89</v>
      </c>
      <c r="M42" s="171"/>
      <c r="N42" s="151"/>
      <c r="O42" s="160"/>
      <c r="P42" s="157"/>
      <c r="Q42" s="23">
        <f>COUNTIF($F$13:$F$32,33)</f>
        <v>0</v>
      </c>
    </row>
    <row r="43" spans="1:30" ht="22.5" customHeight="1" thickBot="1">
      <c r="A43" s="46"/>
      <c r="B43" s="47"/>
      <c r="C43" s="119"/>
      <c r="D43" s="47"/>
      <c r="E43" s="122" t="str">
        <f t="shared" si="2"/>
        <v/>
      </c>
      <c r="F43" s="119"/>
      <c r="G43" s="92"/>
      <c r="H43" s="116"/>
      <c r="J43" s="99"/>
      <c r="K43" s="22">
        <v>34</v>
      </c>
      <c r="L43" s="172" t="s">
        <v>56</v>
      </c>
      <c r="M43" s="173"/>
      <c r="N43" s="161"/>
      <c r="O43" s="169"/>
      <c r="P43" s="162"/>
      <c r="Q43" s="23">
        <f>COUNTIF($F$13:$F$32,34)</f>
        <v>0</v>
      </c>
    </row>
    <row r="44" spans="1:30" ht="22.5" customHeight="1">
      <c r="A44" s="46"/>
      <c r="B44" s="47"/>
      <c r="C44" s="119"/>
      <c r="D44" s="47"/>
      <c r="E44" s="122" t="str">
        <f t="shared" si="2"/>
        <v/>
      </c>
      <c r="F44" s="119"/>
      <c r="G44" s="92"/>
      <c r="H44" s="116"/>
      <c r="J44" s="64" t="s">
        <v>31</v>
      </c>
      <c r="K44" s="28">
        <v>19</v>
      </c>
      <c r="L44" s="178" t="s">
        <v>57</v>
      </c>
      <c r="M44" s="179"/>
      <c r="N44" s="163" t="s">
        <v>64</v>
      </c>
      <c r="O44" s="181" t="s">
        <v>58</v>
      </c>
      <c r="P44" s="182">
        <v>4321</v>
      </c>
      <c r="Q44" s="29">
        <f>COUNTIF($F$38:$F$53,19)</f>
        <v>0</v>
      </c>
    </row>
    <row r="45" spans="1:30" ht="22.5" customHeight="1" thickBot="1">
      <c r="A45" s="50"/>
      <c r="B45" s="51"/>
      <c r="C45" s="120"/>
      <c r="D45" s="51"/>
      <c r="E45" s="123" t="str">
        <f t="shared" si="2"/>
        <v/>
      </c>
      <c r="F45" s="120"/>
      <c r="G45" s="93"/>
      <c r="H45" s="117"/>
      <c r="J45" s="65" t="s">
        <v>32</v>
      </c>
      <c r="K45" s="26">
        <v>35</v>
      </c>
      <c r="L45" s="172" t="s">
        <v>91</v>
      </c>
      <c r="M45" s="173"/>
      <c r="N45" s="168"/>
      <c r="O45" s="165"/>
      <c r="P45" s="167"/>
      <c r="Q45" s="27">
        <f>COUNTIF($F$38:$F$53,35)</f>
        <v>0</v>
      </c>
    </row>
    <row r="46" spans="1:30" ht="22.5" customHeight="1">
      <c r="A46" s="69"/>
      <c r="B46" s="45"/>
      <c r="C46" s="118"/>
      <c r="D46" s="45"/>
      <c r="E46" s="121" t="str">
        <f t="shared" si="2"/>
        <v/>
      </c>
      <c r="F46" s="118"/>
      <c r="G46" s="91" t="str">
        <f>IF(F46="","",VLOOKUP(F46,$K$44:$M$45,2,0))</f>
        <v/>
      </c>
      <c r="H46" s="115"/>
      <c r="L46" s="38"/>
      <c r="M46" s="38"/>
      <c r="N46" s="38"/>
      <c r="O46" s="38"/>
      <c r="P46" s="38"/>
      <c r="Q46" s="38"/>
    </row>
    <row r="47" spans="1:30" ht="22.5" customHeight="1">
      <c r="A47" s="46"/>
      <c r="B47" s="47"/>
      <c r="C47" s="119"/>
      <c r="D47" s="47"/>
      <c r="E47" s="122" t="str">
        <f t="shared" si="2"/>
        <v/>
      </c>
      <c r="F47" s="119"/>
      <c r="G47" s="92"/>
      <c r="H47" s="116"/>
      <c r="Q47" s="18"/>
    </row>
    <row r="48" spans="1:30" ht="22.5" customHeight="1">
      <c r="A48" s="46"/>
      <c r="B48" s="47"/>
      <c r="C48" s="119"/>
      <c r="D48" s="47"/>
      <c r="E48" s="122" t="str">
        <f t="shared" si="2"/>
        <v/>
      </c>
      <c r="F48" s="119"/>
      <c r="G48" s="92"/>
      <c r="H48" s="116"/>
      <c r="Q48" s="18"/>
    </row>
    <row r="49" spans="1:17" ht="22.5" customHeight="1" thickBot="1">
      <c r="A49" s="50"/>
      <c r="B49" s="51"/>
      <c r="C49" s="120"/>
      <c r="D49" s="51"/>
      <c r="E49" s="123" t="str">
        <f t="shared" si="2"/>
        <v/>
      </c>
      <c r="F49" s="120"/>
      <c r="G49" s="93"/>
      <c r="H49" s="117"/>
      <c r="Q49" s="18"/>
    </row>
    <row r="50" spans="1:17" ht="22.5" customHeight="1">
      <c r="A50" s="69"/>
      <c r="B50" s="45"/>
      <c r="C50" s="118"/>
      <c r="D50" s="45"/>
      <c r="E50" s="121" t="str">
        <f t="shared" si="2"/>
        <v/>
      </c>
      <c r="F50" s="118"/>
      <c r="G50" s="91" t="str">
        <f>IF(F50="","",VLOOKUP(F50,$K$44:$M$45,2,0))</f>
        <v/>
      </c>
      <c r="H50" s="115"/>
      <c r="Q50" s="18"/>
    </row>
    <row r="51" spans="1:17" ht="22.5" customHeight="1">
      <c r="A51" s="46"/>
      <c r="B51" s="47"/>
      <c r="C51" s="119"/>
      <c r="D51" s="47"/>
      <c r="E51" s="122" t="str">
        <f t="shared" si="2"/>
        <v/>
      </c>
      <c r="F51" s="119"/>
      <c r="G51" s="92"/>
      <c r="H51" s="116"/>
      <c r="Q51" s="18"/>
    </row>
    <row r="52" spans="1:17" ht="22.5" customHeight="1">
      <c r="A52" s="46"/>
      <c r="B52" s="47"/>
      <c r="C52" s="119"/>
      <c r="D52" s="47"/>
      <c r="E52" s="122" t="str">
        <f t="shared" si="2"/>
        <v/>
      </c>
      <c r="F52" s="119"/>
      <c r="G52" s="92"/>
      <c r="H52" s="116"/>
      <c r="Q52" s="18"/>
    </row>
    <row r="53" spans="1:17" ht="22.5" customHeight="1" thickBot="1">
      <c r="A53" s="50"/>
      <c r="B53" s="51"/>
      <c r="C53" s="120"/>
      <c r="D53" s="51"/>
      <c r="E53" s="123" t="str">
        <f t="shared" si="2"/>
        <v/>
      </c>
      <c r="F53" s="120"/>
      <c r="G53" s="93"/>
      <c r="H53" s="117"/>
      <c r="Q53" s="18"/>
    </row>
    <row r="54" spans="1:17" ht="22.5" customHeight="1">
      <c r="Q54" s="18"/>
    </row>
    <row r="55" spans="1:17" ht="22.5" customHeight="1">
      <c r="Q55" s="18"/>
    </row>
    <row r="56" spans="1:17" ht="22.5" customHeight="1">
      <c r="Q56" s="18"/>
    </row>
    <row r="57" spans="1:17" ht="22.5" customHeight="1">
      <c r="Q57" s="18"/>
    </row>
    <row r="58" spans="1:17" ht="22.5" customHeight="1">
      <c r="Q58" s="18"/>
    </row>
    <row r="59" spans="1:17">
      <c r="Q59" s="18"/>
    </row>
    <row r="60" spans="1:17">
      <c r="Q60" s="18"/>
    </row>
  </sheetData>
  <sheetProtection password="D1C8" sheet="1" objects="1" scenarios="1"/>
  <mergeCells count="113">
    <mergeCell ref="C50:C53"/>
    <mergeCell ref="E50:E53"/>
    <mergeCell ref="F50:F53"/>
    <mergeCell ref="G50:G53"/>
    <mergeCell ref="H50:H53"/>
    <mergeCell ref="L44:M44"/>
    <mergeCell ref="N44:N45"/>
    <mergeCell ref="O44:O45"/>
    <mergeCell ref="P44:P45"/>
    <mergeCell ref="L45:M45"/>
    <mergeCell ref="C46:C49"/>
    <mergeCell ref="E46:E49"/>
    <mergeCell ref="F46:F49"/>
    <mergeCell ref="G46:G49"/>
    <mergeCell ref="H46:H49"/>
    <mergeCell ref="C42:C45"/>
    <mergeCell ref="E42:E45"/>
    <mergeCell ref="F42:F45"/>
    <mergeCell ref="G42:G45"/>
    <mergeCell ref="H42:H45"/>
    <mergeCell ref="L42:M42"/>
    <mergeCell ref="N30:N35"/>
    <mergeCell ref="O30:O35"/>
    <mergeCell ref="P30:P35"/>
    <mergeCell ref="N36:N39"/>
    <mergeCell ref="O36:O39"/>
    <mergeCell ref="P36:P39"/>
    <mergeCell ref="N40:N43"/>
    <mergeCell ref="O40:O43"/>
    <mergeCell ref="P40:P43"/>
    <mergeCell ref="C4:E4"/>
    <mergeCell ref="G4:H4"/>
    <mergeCell ref="J4:J7"/>
    <mergeCell ref="L4:M4"/>
    <mergeCell ref="N4:O4"/>
    <mergeCell ref="D5:E5"/>
    <mergeCell ref="L5:M5"/>
    <mergeCell ref="N5:O5"/>
    <mergeCell ref="C6:E6"/>
    <mergeCell ref="G6:G7"/>
    <mergeCell ref="H6:H7"/>
    <mergeCell ref="L6:M6"/>
    <mergeCell ref="N6:O7"/>
    <mergeCell ref="P6:P7"/>
    <mergeCell ref="C7:E7"/>
    <mergeCell ref="L7:M7"/>
    <mergeCell ref="F10:F12"/>
    <mergeCell ref="G10:G12"/>
    <mergeCell ref="H10:H12"/>
    <mergeCell ref="E10:E12"/>
    <mergeCell ref="L11:M11"/>
    <mergeCell ref="N11:P11"/>
    <mergeCell ref="J12:J29"/>
    <mergeCell ref="L12:M12"/>
    <mergeCell ref="N12:N17"/>
    <mergeCell ref="O12:O17"/>
    <mergeCell ref="P12:P17"/>
    <mergeCell ref="N18:N21"/>
    <mergeCell ref="O18:O21"/>
    <mergeCell ref="P18:P21"/>
    <mergeCell ref="N22:N29"/>
    <mergeCell ref="O22:O29"/>
    <mergeCell ref="P22:P29"/>
    <mergeCell ref="L22:M22"/>
    <mergeCell ref="L23:M23"/>
    <mergeCell ref="L24:M24"/>
    <mergeCell ref="L25:M25"/>
    <mergeCell ref="A9:B9"/>
    <mergeCell ref="A10:A12"/>
    <mergeCell ref="B10:B12"/>
    <mergeCell ref="C10:C12"/>
    <mergeCell ref="D10:D12"/>
    <mergeCell ref="L19:M19"/>
    <mergeCell ref="L20:M20"/>
    <mergeCell ref="L21:M21"/>
    <mergeCell ref="L17:M17"/>
    <mergeCell ref="L18:M18"/>
    <mergeCell ref="L13:M13"/>
    <mergeCell ref="L14:M14"/>
    <mergeCell ref="L15:M15"/>
    <mergeCell ref="L16:M16"/>
    <mergeCell ref="A35:A37"/>
    <mergeCell ref="B35:B37"/>
    <mergeCell ref="C35:C37"/>
    <mergeCell ref="D35:D37"/>
    <mergeCell ref="E35:E37"/>
    <mergeCell ref="L37:M37"/>
    <mergeCell ref="L38:M38"/>
    <mergeCell ref="L39:M39"/>
    <mergeCell ref="L40:M40"/>
    <mergeCell ref="G35:G37"/>
    <mergeCell ref="J30:J43"/>
    <mergeCell ref="L43:M43"/>
    <mergeCell ref="A34:B34"/>
    <mergeCell ref="C38:C41"/>
    <mergeCell ref="E38:E41"/>
    <mergeCell ref="F38:F41"/>
    <mergeCell ref="G38:G41"/>
    <mergeCell ref="H38:H41"/>
    <mergeCell ref="L30:M30"/>
    <mergeCell ref="L26:M26"/>
    <mergeCell ref="L27:M27"/>
    <mergeCell ref="L28:M28"/>
    <mergeCell ref="L29:M29"/>
    <mergeCell ref="L41:M41"/>
    <mergeCell ref="L31:M31"/>
    <mergeCell ref="L32:M32"/>
    <mergeCell ref="L33:M33"/>
    <mergeCell ref="F35:F37"/>
    <mergeCell ref="H35:H37"/>
    <mergeCell ref="L34:M34"/>
    <mergeCell ref="L35:M35"/>
    <mergeCell ref="L36:M36"/>
  </mergeCells>
  <phoneticPr fontId="1"/>
  <conditionalFormatting sqref="Q12:Q17">
    <cfRule type="cellIs" dxfId="4" priority="5" operator="greaterThan">
      <formula>3</formula>
    </cfRule>
  </conditionalFormatting>
  <conditionalFormatting sqref="Q30:Q35">
    <cfRule type="cellIs" dxfId="3" priority="4" operator="greaterThan">
      <formula>3</formula>
    </cfRule>
  </conditionalFormatting>
  <conditionalFormatting sqref="Q18:Q29">
    <cfRule type="cellIs" dxfId="2" priority="3" operator="greaterThan">
      <formula>2</formula>
    </cfRule>
  </conditionalFormatting>
  <conditionalFormatting sqref="Q36:Q43">
    <cfRule type="cellIs" dxfId="1" priority="2" operator="greaterThan">
      <formula>2</formula>
    </cfRule>
  </conditionalFormatting>
  <conditionalFormatting sqref="Q44:Q45">
    <cfRule type="cellIs" dxfId="0" priority="1" operator="greaterThan">
      <formula>2</formula>
    </cfRule>
  </conditionalFormatting>
  <pageMargins left="0.25" right="0.25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市内用申込シート</vt:lpstr>
      <vt:lpstr>市外用申込シート</vt:lpstr>
      <vt:lpstr>市外用申込シート!Print_Area</vt:lpstr>
      <vt:lpstr>市内用申込シート!Print_Area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2022-06-02T00:34:19Z</dcterms:modified>
</cp:coreProperties>
</file>